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90" yWindow="270" windowWidth="23775" windowHeight="11385" tabRatio="493" activeTab="0"/>
  </bookViews>
  <sheets>
    <sheet name="Projektvorlage" sheetId="1" r:id="rId1"/>
  </sheets>
  <definedNames>
    <definedName name="Datenbereich">'Projektvorlage'!$F$1:$J$67</definedName>
    <definedName name="_xlnm.Print_Area" localSheetId="0">'Projektvorlage'!$A$1:$BJ$67</definedName>
  </definedNames>
  <calcPr fullCalcOnLoad="1"/>
</workbook>
</file>

<file path=xl/comments1.xml><?xml version="1.0" encoding="utf-8"?>
<comments xmlns="http://schemas.openxmlformats.org/spreadsheetml/2006/main">
  <authors>
    <author>Hans-J?rg Scheitlin</author>
  </authors>
  <commentList>
    <comment ref="E1" authorId="0">
      <text>
        <r>
          <rPr>
            <sz val="9"/>
            <rFont val="Tahoma"/>
            <family val="2"/>
          </rPr>
          <t>Ein Balken kann mit einem Punkt (.) erzeugt werden. KEINE harten Formatierungen einfügen!</t>
        </r>
      </text>
    </comment>
    <comment ref="C2" authorId="0">
      <text>
        <r>
          <rPr>
            <sz val="9"/>
            <rFont val="Tahoma"/>
            <family val="2"/>
          </rPr>
          <t>Optional</t>
        </r>
        <r>
          <rPr>
            <sz val="9"/>
            <rFont val="Tahoma"/>
            <family val="2"/>
          </rPr>
          <t xml:space="preserve">
</t>
        </r>
      </text>
    </comment>
    <comment ref="D2" authorId="0">
      <text>
        <r>
          <rPr>
            <sz val="9"/>
            <rFont val="Tahoma"/>
            <family val="2"/>
          </rPr>
          <t xml:space="preserve">Offset: Anzahl Tage nach dem Start der übergeordneten Aktivität. Beispiel: Mit dem Use-Case Modell kann erst nach 14 Tagen nach Start der Voranalyse gestartet werden.
</t>
        </r>
      </text>
    </comment>
    <comment ref="E2" authorId="0">
      <text>
        <r>
          <rPr>
            <sz val="9"/>
            <rFont val="Tahoma"/>
            <family val="2"/>
          </rPr>
          <t xml:space="preserve">Dauer in Personentagen. Es zählen Arbeitswochen; eine Woche hat also 5 Tage.
</t>
        </r>
      </text>
    </comment>
    <comment ref="G2" authorId="0">
      <text>
        <r>
          <rPr>
            <sz val="9"/>
            <rFont val="Tahoma"/>
            <family val="2"/>
          </rPr>
          <t xml:space="preserve">X bedeutet, dass die Arbeit primär durch Benutzervertreter gemacht wird.
</t>
        </r>
      </text>
    </comment>
    <comment ref="H1" authorId="0">
      <text>
        <r>
          <rPr>
            <sz val="9"/>
            <rFont val="Tahoma"/>
            <family val="2"/>
          </rPr>
          <t>Aufwand für das Musterprojekt, bei welchem der GESAMTAUFWAND geschätzt wurde.</t>
        </r>
      </text>
    </comment>
    <comment ref="I1" authorId="0">
      <text>
        <r>
          <rPr>
            <sz val="9"/>
            <rFont val="Tahoma"/>
            <family val="2"/>
          </rPr>
          <t xml:space="preserve">Aufwand gerechnet ab den manuell (gemäss Schätzverfahren) eingegebenen Aufwänden für Entwicklerversion und Datenbank.
</t>
        </r>
      </text>
    </comment>
    <comment ref="J1" authorId="0">
      <text>
        <r>
          <rPr>
            <sz val="9"/>
            <rFont val="Tahoma"/>
            <family val="2"/>
          </rPr>
          <t xml:space="preserve">Rolle: 
EPL = Entwicklungsprojektleiter
Knz = Konzepter
QP = Qualitätsprüfer (FachR, TechR etc)
Entw = Entwickler
Tst= Tester
</t>
        </r>
      </text>
    </comment>
    <comment ref="I2" authorId="0">
      <text>
        <r>
          <rPr>
            <sz val="9"/>
            <rFont val="Tahoma"/>
            <family val="2"/>
          </rPr>
          <t xml:space="preserve">Dieses Total wird aufgrund der Summe der Werte in Entwicklerversion und Datenbank hochgerechnet. Die nachfolgenden Werte werden dann wie im Modell errechnet. 
Wenn ein Ergebnis nicht erzeugt werden soll, ergibt die Summe der prozentualen Aufwände nicht mehr 100% (was OK ist, wenn begründet).
</t>
        </r>
      </text>
    </comment>
    <comment ref="I37" authorId="0">
      <text>
        <r>
          <rPr>
            <sz val="9"/>
            <rFont val="Tahoma"/>
            <family val="2"/>
          </rPr>
          <t xml:space="preserve">Hier die beiden Schätzwerte aus dem Modell eingeben. Die übrigen Werte werden dann hochgerechnet.
</t>
        </r>
      </text>
    </comment>
  </commentList>
</comments>
</file>

<file path=xl/sharedStrings.xml><?xml version="1.0" encoding="utf-8"?>
<sst xmlns="http://schemas.openxmlformats.org/spreadsheetml/2006/main" count="588" uniqueCount="117">
  <si>
    <t>Voranalyse</t>
  </si>
  <si>
    <t>Projektinfrastruktur</t>
  </si>
  <si>
    <t>Materialsammlung</t>
  </si>
  <si>
    <t>Belegsammlung</t>
  </si>
  <si>
    <t>Glossar</t>
  </si>
  <si>
    <t>Systemziele</t>
  </si>
  <si>
    <t>Lösungsvorschläge</t>
  </si>
  <si>
    <t>Wirtschaftlichkeit</t>
  </si>
  <si>
    <t>Bericht Voranalyse</t>
  </si>
  <si>
    <t>Konzept</t>
  </si>
  <si>
    <t>Dialog-Design</t>
  </si>
  <si>
    <t>Einführungskonzept</t>
  </si>
  <si>
    <t>Bericht Konzept</t>
  </si>
  <si>
    <t>Realisierung</t>
  </si>
  <si>
    <t>Detailspezifikation</t>
  </si>
  <si>
    <t>Report-Design</t>
  </si>
  <si>
    <t>Implementierung</t>
  </si>
  <si>
    <t>Release</t>
  </si>
  <si>
    <t>Test</t>
  </si>
  <si>
    <t>Testversion</t>
  </si>
  <si>
    <t>Bericht Realisierung</t>
  </si>
  <si>
    <t>Einführung</t>
  </si>
  <si>
    <t>Pilot</t>
  </si>
  <si>
    <t>Pilotversion</t>
  </si>
  <si>
    <t>Übernommene Datenbank</t>
  </si>
  <si>
    <t>Optimierung</t>
  </si>
  <si>
    <t>Optimierte Version</t>
  </si>
  <si>
    <t>Bericht Einführung</t>
  </si>
  <si>
    <t>D</t>
  </si>
  <si>
    <t>PT</t>
  </si>
  <si>
    <t xml:space="preserve">Systemarchitektur </t>
  </si>
  <si>
    <t>Situationsanalyse</t>
  </si>
  <si>
    <t>Total</t>
  </si>
  <si>
    <t>Projektmanagement / Rahmenorganisation</t>
  </si>
  <si>
    <t>%</t>
  </si>
  <si>
    <t>Off</t>
  </si>
  <si>
    <t>B</t>
  </si>
  <si>
    <t>.</t>
  </si>
  <si>
    <t>MRZ</t>
  </si>
  <si>
    <t xml:space="preserve">  APR</t>
  </si>
  <si>
    <t xml:space="preserve"> </t>
  </si>
  <si>
    <t>JUN</t>
  </si>
  <si>
    <t xml:space="preserve">  JUL</t>
  </si>
  <si>
    <t xml:space="preserve">  AUG</t>
  </si>
  <si>
    <t>SEP</t>
  </si>
  <si>
    <t>OKT</t>
  </si>
  <si>
    <t xml:space="preserve">  NOV</t>
  </si>
  <si>
    <t xml:space="preserve">  DEZ</t>
  </si>
  <si>
    <t xml:space="preserve">   MAI</t>
  </si>
  <si>
    <t>X</t>
  </si>
  <si>
    <t>Prozess-Design</t>
  </si>
  <si>
    <t>Migrationsdesign</t>
  </si>
  <si>
    <t>Ausbildungskonzept</t>
  </si>
  <si>
    <t xml:space="preserve">   JAN</t>
  </si>
  <si>
    <t>PT kalk</t>
  </si>
  <si>
    <t>O</t>
  </si>
  <si>
    <t>Zusatzanforderungen</t>
  </si>
  <si>
    <t>Prototyp</t>
  </si>
  <si>
    <t>Referenzhandbuch</t>
  </si>
  <si>
    <t>Migrationsverfahren</t>
  </si>
  <si>
    <t>Kursunterlagen</t>
  </si>
  <si>
    <t>Projektplan</t>
  </si>
  <si>
    <t>i</t>
  </si>
  <si>
    <t>QP</t>
  </si>
  <si>
    <t>AdeNet/VM - Projektvorlage</t>
  </si>
  <si>
    <t>Entw</t>
  </si>
  <si>
    <t>Entw (Entwickler)</t>
  </si>
  <si>
    <t>QP (Qualitätsprüfer)</t>
  </si>
  <si>
    <t>Kriterien (technisch nötig….)</t>
  </si>
  <si>
    <t>Rekapitulation der Aufwände pro Rolle</t>
  </si>
  <si>
    <t xml:space="preserve">   FEB</t>
  </si>
  <si>
    <t>,</t>
  </si>
  <si>
    <t>D%</t>
  </si>
  <si>
    <t>Hilfe</t>
  </si>
  <si>
    <t>QS-Bericht Voranalyse</t>
  </si>
  <si>
    <t>QS-Bericht Konzept</t>
  </si>
  <si>
    <t>QS-Bericht Detailspezifikation</t>
  </si>
  <si>
    <t>QS-Bericht Test</t>
  </si>
  <si>
    <t>QS-Bericht Implementierung</t>
  </si>
  <si>
    <t>QS-Bericht Pilot</t>
  </si>
  <si>
    <t>QS-Bericht Optimierung</t>
  </si>
  <si>
    <t>Projektmanagement</t>
  </si>
  <si>
    <t>Aufw%</t>
  </si>
  <si>
    <t>Phase / Aktivität</t>
  </si>
  <si>
    <t>Knz</t>
  </si>
  <si>
    <t>Knz (Konzepter)</t>
  </si>
  <si>
    <t>Systemtest</t>
  </si>
  <si>
    <t>Betatest</t>
  </si>
  <si>
    <t>Testdatenbank</t>
  </si>
  <si>
    <t>Tst</t>
  </si>
  <si>
    <t>Tst (Tester)</t>
  </si>
  <si>
    <t>Testfallsammlung</t>
  </si>
  <si>
    <t xml:space="preserve">     Entwicklerversion</t>
  </si>
  <si>
    <t>Use-Case Modell</t>
  </si>
  <si>
    <t>Angepasste Infrastruktur (EZ)</t>
  </si>
  <si>
    <t>Angepasste Organisation (EZ)</t>
  </si>
  <si>
    <t>Ausgebildete Benutzer (EZ)</t>
  </si>
  <si>
    <t>EPL</t>
  </si>
  <si>
    <t>EPL (Projektleiter)</t>
  </si>
  <si>
    <t>Rolle</t>
  </si>
  <si>
    <t>Testspezifikation (Systemtest)</t>
  </si>
  <si>
    <t>Testspezifikation (Abnahmetest)</t>
  </si>
  <si>
    <t>Produktionstest</t>
  </si>
  <si>
    <t>Abnahmetest (Abn.protokoll)</t>
  </si>
  <si>
    <t>Soll</t>
  </si>
  <si>
    <t>Diff</t>
  </si>
  <si>
    <t>Rekap funktionale Aktivitäten</t>
  </si>
  <si>
    <t>Modell (PT)</t>
  </si>
  <si>
    <t>Modell (%)</t>
  </si>
  <si>
    <t>Beispiel</t>
  </si>
  <si>
    <t>Subtotal</t>
  </si>
  <si>
    <t>Rekapitulation</t>
  </si>
  <si>
    <t>Konzept &amp; Realisierung</t>
  </si>
  <si>
    <t>QS &amp; Test</t>
  </si>
  <si>
    <t>Systemdesign/Datenmodell</t>
  </si>
  <si>
    <t>Entwicklerversion</t>
  </si>
  <si>
    <t>Systemdokumentation</t>
  </si>
</sst>
</file>

<file path=xl/styles.xml><?xml version="1.0" encoding="utf-8"?>
<styleSheet xmlns="http://schemas.openxmlformats.org/spreadsheetml/2006/main">
  <numFmts count="3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2]\ #,##0.00_);[Red]\([$€-2]\ #,##0.00\)"/>
    <numFmt numFmtId="174" formatCode="0.0%"/>
    <numFmt numFmtId="175" formatCode="_ * #,##0.000_ ;_ * \-#,##0.000_ ;_ * &quot;-&quot;??_ ;_ @_ "/>
    <numFmt numFmtId="176" formatCode="_ * #,##0.0_ ;_ * \-#,##0.0_ ;_ * &quot;-&quot;??_ ;_ @_ "/>
    <numFmt numFmtId="177" formatCode="_ * #,##0.0_ ;_ * \-#,##0.0_ ;_ * &quot;-&quot;?_ ;_ @_ "/>
    <numFmt numFmtId="178" formatCode="0.000%"/>
    <numFmt numFmtId="179" formatCode="_ * #,##0.0000_ ;_ * \-#,##0.0000_ ;_ * &quot;-&quot;??_ ;_ @_ "/>
    <numFmt numFmtId="180" formatCode="_ * #,##0.00000_ ;_ * \-#,##0.00000_ ;_ * &quot;-&quot;??_ ;_ @_ "/>
    <numFmt numFmtId="181" formatCode="_ * #,##0.000000_ ;_ * \-#,##0.000000_ ;_ * &quot;-&quot;??_ ;_ @_ "/>
    <numFmt numFmtId="182" formatCode="_ * #,##0.0000000_ ;_ * \-#,##0.0000000_ ;_ * &quot;-&quot;??_ ;_ @_ "/>
    <numFmt numFmtId="183" formatCode="_ * #,##0.00000000_ ;_ * \-#,##0.00000000_ ;_ * &quot;-&quot;??_ ;_ @_ "/>
    <numFmt numFmtId="184" formatCode="0.0000"/>
    <numFmt numFmtId="185" formatCode="0.000"/>
    <numFmt numFmtId="186" formatCode="0.0"/>
    <numFmt numFmtId="187" formatCode="_ * #,##0_ ;_ * \-#,##0_ ;_ * &quot;-&quot;??_ ;_ @_ "/>
    <numFmt numFmtId="188" formatCode="\X;\X;"/>
    <numFmt numFmtId="189" formatCode="0.0000%"/>
  </numFmts>
  <fonts count="71">
    <font>
      <sz val="10"/>
      <color theme="1"/>
      <name val="Arial"/>
      <family val="2"/>
    </font>
    <font>
      <sz val="10"/>
      <color indexed="8"/>
      <name val="Arial"/>
      <family val="2"/>
    </font>
    <font>
      <b/>
      <sz val="9"/>
      <color indexed="8"/>
      <name val="Arial Narrow"/>
      <family val="2"/>
    </font>
    <font>
      <sz val="9"/>
      <name val="Tahoma"/>
      <family val="2"/>
    </font>
    <font>
      <sz val="9"/>
      <color indexed="8"/>
      <name val="Arial Narrow"/>
      <family val="2"/>
    </font>
    <font>
      <i/>
      <sz val="9"/>
      <color indexed="8"/>
      <name val="Arial Narrow"/>
      <family val="2"/>
    </font>
    <font>
      <u val="single"/>
      <sz val="9"/>
      <color indexed="8"/>
      <name val="Arial Narrow"/>
      <family val="2"/>
    </font>
    <font>
      <sz val="9"/>
      <name val="Arial Narrow"/>
      <family val="2"/>
    </font>
    <font>
      <u val="singleAccounting"/>
      <sz val="9"/>
      <color indexed="8"/>
      <name val="Arial Narrow"/>
      <family val="2"/>
    </font>
    <font>
      <sz val="7"/>
      <color indexed="8"/>
      <name val="Arial Narrow"/>
      <family val="2"/>
    </font>
    <font>
      <sz val="8"/>
      <color indexed="8"/>
      <name val="Arial Narrow"/>
      <family val="2"/>
    </font>
    <font>
      <b/>
      <i/>
      <sz val="9"/>
      <color indexed="8"/>
      <name val="Arial Narrow"/>
      <family val="2"/>
    </font>
    <font>
      <sz val="8"/>
      <color indexed="8"/>
      <name val="Tahoma"/>
      <family val="0"/>
    </font>
    <font>
      <sz val="7.35"/>
      <color indexed="8"/>
      <name val="Tahoma"/>
      <family val="0"/>
    </font>
    <font>
      <sz val="10"/>
      <color indexed="8"/>
      <name val="Calibri"/>
      <family val="0"/>
    </font>
    <font>
      <sz val="9.2"/>
      <color indexed="8"/>
      <name val="Calibri"/>
      <family val="0"/>
    </font>
    <font>
      <sz val="12"/>
      <color indexed="9"/>
      <name val="Calibri"/>
      <family val="0"/>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10"/>
      <color indexed="62"/>
      <name val="Arial Narrow"/>
      <family val="2"/>
    </font>
    <font>
      <b/>
      <sz val="9"/>
      <color indexed="62"/>
      <name val="Arial Narrow"/>
      <family val="2"/>
    </font>
    <font>
      <b/>
      <sz val="9"/>
      <color indexed="10"/>
      <name val="Arial Narrow"/>
      <family val="2"/>
    </font>
    <font>
      <sz val="9"/>
      <color indexed="9"/>
      <name val="Arial Narrow"/>
      <family val="2"/>
    </font>
    <font>
      <sz val="9"/>
      <color indexed="62"/>
      <name val="Arial Narrow"/>
      <family val="2"/>
    </font>
    <font>
      <sz val="9"/>
      <color indexed="8"/>
      <name val="Webdings"/>
      <family val="1"/>
    </font>
    <font>
      <sz val="9"/>
      <color indexed="10"/>
      <name val="Arial Narrow"/>
      <family val="2"/>
    </font>
    <font>
      <sz val="9"/>
      <color indexed="23"/>
      <name val="Arial Narrow"/>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10"/>
      <color theme="3" tint="0.39998000860214233"/>
      <name val="Arial Narrow"/>
      <family val="2"/>
    </font>
    <font>
      <b/>
      <sz val="9"/>
      <color theme="3" tint="0.39998000860214233"/>
      <name val="Arial Narrow"/>
      <family val="2"/>
    </font>
    <font>
      <b/>
      <sz val="9"/>
      <color rgb="FFFF0000"/>
      <name val="Arial Narrow"/>
      <family val="2"/>
    </font>
    <font>
      <b/>
      <sz val="9"/>
      <color theme="1"/>
      <name val="Arial Narrow"/>
      <family val="2"/>
    </font>
    <font>
      <sz val="9"/>
      <color rgb="FFFFFFFF"/>
      <name val="Arial Narrow"/>
      <family val="2"/>
    </font>
    <font>
      <sz val="9"/>
      <color theme="4" tint="-0.24997000396251678"/>
      <name val="Arial Narrow"/>
      <family val="2"/>
    </font>
    <font>
      <sz val="9"/>
      <color theme="1"/>
      <name val="Webdings"/>
      <family val="1"/>
    </font>
    <font>
      <sz val="9"/>
      <color rgb="FFFF0000"/>
      <name val="Arial Narrow"/>
      <family val="2"/>
    </font>
    <font>
      <sz val="9"/>
      <color theme="0" tint="-0.4999699890613556"/>
      <name val="Arial Narrow"/>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
      <patternFill patternType="solid">
        <fgColor rgb="FFEAF1DD"/>
        <bgColor indexed="64"/>
      </patternFill>
    </fill>
    <fill>
      <patternFill patternType="solid">
        <fgColor theme="3" tint="0.7999799847602844"/>
        <bgColor indexed="64"/>
      </patternFill>
    </fill>
    <fill>
      <patternFill patternType="solid">
        <fgColor rgb="FFFFFF99"/>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color indexed="63"/>
      </left>
      <right style="thin"/>
      <top style="thin"/>
      <bottom style="thin"/>
    </border>
    <border>
      <left style="thick">
        <color rgb="FFC00000"/>
      </left>
      <right>
        <color indexed="63"/>
      </right>
      <top style="thin"/>
      <bottom style="thin"/>
    </border>
    <border>
      <left>
        <color indexed="63"/>
      </left>
      <right>
        <color indexed="63"/>
      </right>
      <top style="thin"/>
      <bottom style="thin"/>
    </border>
    <border>
      <left>
        <color indexed="63"/>
      </left>
      <right style="thick">
        <color rgb="FFC00000"/>
      </right>
      <top style="thin"/>
      <bottom style="thin"/>
    </border>
    <border>
      <left style="thin"/>
      <right style="thin"/>
      <top style="thin"/>
      <bottom style="thin"/>
    </border>
    <border>
      <left style="thick">
        <color rgb="FFC00000"/>
      </left>
      <right style="thin"/>
      <top style="thin"/>
      <bottom style="thin"/>
    </border>
    <border>
      <left style="thin"/>
      <right style="thick">
        <color rgb="FFC00000"/>
      </right>
      <top style="thin"/>
      <bottom style="thin"/>
    </border>
    <border>
      <left style="medium"/>
      <right style="medium"/>
      <top style="medium"/>
      <bottom style="mediu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4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1" fillId="30"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3" fillId="31" borderId="0" applyNumberFormat="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181">
    <xf numFmtId="0" fontId="0" fillId="0" borderId="0" xfId="0" applyAlignment="1">
      <alignment/>
    </xf>
    <xf numFmtId="0" fontId="2" fillId="2" borderId="10" xfId="0" applyFont="1" applyFill="1" applyBorder="1" applyAlignment="1">
      <alignment/>
    </xf>
    <xf numFmtId="0" fontId="4" fillId="0" borderId="11" xfId="0" applyFont="1" applyBorder="1" applyAlignment="1">
      <alignment/>
    </xf>
    <xf numFmtId="0" fontId="4" fillId="2" borderId="11" xfId="0" applyFont="1" applyFill="1" applyBorder="1" applyAlignment="1">
      <alignment/>
    </xf>
    <xf numFmtId="0" fontId="61" fillId="0" borderId="0" xfId="0" applyFont="1" applyAlignment="1">
      <alignment horizontal="left"/>
    </xf>
    <xf numFmtId="14" fontId="4" fillId="0" borderId="0" xfId="0" applyNumberFormat="1" applyFont="1" applyBorder="1" applyAlignment="1">
      <alignment/>
    </xf>
    <xf numFmtId="0" fontId="62" fillId="0" borderId="0" xfId="0" applyFont="1" applyAlignment="1">
      <alignment horizontal="center"/>
    </xf>
    <xf numFmtId="0" fontId="4" fillId="0" borderId="0" xfId="0" applyFont="1" applyAlignment="1">
      <alignment horizontal="center"/>
    </xf>
    <xf numFmtId="174" fontId="63" fillId="0" borderId="0" xfId="53" applyNumberFormat="1" applyFont="1" applyAlignment="1" applyProtection="1">
      <alignment horizontal="center"/>
      <protection/>
    </xf>
    <xf numFmtId="174" fontId="4" fillId="0" borderId="0" xfId="56" applyNumberFormat="1" applyFont="1" applyAlignment="1">
      <alignment horizontal="center"/>
    </xf>
    <xf numFmtId="176" fontId="4" fillId="0" borderId="0" xfId="42" applyNumberFormat="1" applyFont="1" applyAlignment="1">
      <alignment horizontal="center"/>
    </xf>
    <xf numFmtId="176" fontId="4" fillId="0" borderId="0" xfId="42" applyNumberFormat="1" applyFont="1" applyAlignment="1">
      <alignment horizontal="left"/>
    </xf>
    <xf numFmtId="0" fontId="4" fillId="0" borderId="12" xfId="0" applyFont="1" applyBorder="1" applyAlignment="1">
      <alignment horizontal="center"/>
    </xf>
    <xf numFmtId="0" fontId="4" fillId="0" borderId="13" xfId="0" applyFont="1" applyBorder="1" applyAlignment="1">
      <alignment horizontal="left"/>
    </xf>
    <xf numFmtId="0" fontId="4" fillId="0" borderId="13" xfId="0" applyFont="1" applyBorder="1" applyAlignment="1">
      <alignment horizontal="center"/>
    </xf>
    <xf numFmtId="0" fontId="4" fillId="0" borderId="14" xfId="0" applyFont="1" applyBorder="1" applyAlignment="1">
      <alignment horizontal="center"/>
    </xf>
    <xf numFmtId="0" fontId="4" fillId="0" borderId="13" xfId="0" applyFont="1" applyBorder="1" applyAlignment="1">
      <alignment/>
    </xf>
    <xf numFmtId="0" fontId="4" fillId="0" borderId="14" xfId="0" applyFont="1" applyBorder="1" applyAlignment="1">
      <alignment/>
    </xf>
    <xf numFmtId="0" fontId="4" fillId="0" borderId="12" xfId="0" applyFont="1" applyBorder="1" applyAlignment="1">
      <alignment/>
    </xf>
    <xf numFmtId="0" fontId="4" fillId="0" borderId="13" xfId="0" applyFont="1" applyBorder="1" applyAlignment="1" quotePrefix="1">
      <alignment/>
    </xf>
    <xf numFmtId="0" fontId="4" fillId="0" borderId="0" xfId="0" applyFont="1" applyAlignment="1">
      <alignment/>
    </xf>
    <xf numFmtId="14" fontId="4" fillId="33" borderId="10" xfId="0" applyNumberFormat="1" applyFont="1" applyFill="1" applyBorder="1" applyAlignment="1">
      <alignment/>
    </xf>
    <xf numFmtId="14" fontId="4" fillId="33" borderId="11" xfId="0" applyNumberFormat="1" applyFont="1" applyFill="1" applyBorder="1" applyAlignment="1">
      <alignment horizontal="left"/>
    </xf>
    <xf numFmtId="0" fontId="4" fillId="33" borderId="11" xfId="0" applyFont="1" applyFill="1" applyBorder="1" applyAlignment="1">
      <alignment horizontal="center"/>
    </xf>
    <xf numFmtId="0" fontId="4" fillId="33" borderId="15" xfId="0" applyFont="1" applyFill="1" applyBorder="1" applyAlignment="1">
      <alignment horizontal="center"/>
    </xf>
    <xf numFmtId="174" fontId="4" fillId="33" borderId="15" xfId="56" applyNumberFormat="1" applyFont="1" applyFill="1" applyBorder="1" applyAlignment="1" quotePrefix="1">
      <alignment horizontal="right"/>
    </xf>
    <xf numFmtId="174" fontId="4" fillId="33" borderId="15" xfId="56" applyNumberFormat="1" applyFont="1" applyFill="1" applyBorder="1" applyAlignment="1">
      <alignment horizontal="center"/>
    </xf>
    <xf numFmtId="43" fontId="4" fillId="33" borderId="10" xfId="42" applyNumberFormat="1" applyFont="1" applyFill="1" applyBorder="1" applyAlignment="1">
      <alignment horizontal="right"/>
    </xf>
    <xf numFmtId="0" fontId="4" fillId="33" borderId="16" xfId="0" applyFont="1" applyFill="1" applyBorder="1" applyAlignment="1">
      <alignment horizontal="center"/>
    </xf>
    <xf numFmtId="0" fontId="4" fillId="33" borderId="10" xfId="0" applyFont="1" applyFill="1" applyBorder="1" applyAlignment="1">
      <alignment horizontal="center"/>
    </xf>
    <xf numFmtId="0" fontId="4" fillId="33" borderId="17" xfId="0" applyFont="1" applyFill="1" applyBorder="1" applyAlignment="1">
      <alignment horizontal="center"/>
    </xf>
    <xf numFmtId="0" fontId="4" fillId="0" borderId="11" xfId="0" applyFont="1" applyBorder="1" applyAlignment="1">
      <alignment horizontal="center"/>
    </xf>
    <xf numFmtId="0" fontId="4" fillId="0" borderId="15" xfId="0" applyFont="1" applyBorder="1" applyAlignment="1">
      <alignment horizontal="center"/>
    </xf>
    <xf numFmtId="174" fontId="4" fillId="0" borderId="15" xfId="56" applyNumberFormat="1" applyFont="1" applyBorder="1" applyAlignment="1">
      <alignment horizontal="center"/>
    </xf>
    <xf numFmtId="43" fontId="2" fillId="0" borderId="10" xfId="42" applyNumberFormat="1" applyFont="1" applyBorder="1" applyAlignment="1">
      <alignment/>
    </xf>
    <xf numFmtId="176" fontId="2" fillId="0" borderId="10" xfId="42" applyNumberFormat="1" applyFont="1" applyBorder="1" applyAlignment="1">
      <alignment horizontal="center"/>
    </xf>
    <xf numFmtId="176" fontId="2" fillId="0" borderId="13" xfId="42" applyNumberFormat="1" applyFont="1" applyBorder="1" applyAlignment="1">
      <alignment horizontal="left"/>
    </xf>
    <xf numFmtId="0" fontId="2" fillId="2" borderId="15" xfId="0" applyFont="1" applyFill="1" applyBorder="1" applyAlignment="1">
      <alignment horizontal="center"/>
    </xf>
    <xf numFmtId="174" fontId="2" fillId="2" borderId="15" xfId="56" applyNumberFormat="1" applyFont="1" applyFill="1" applyBorder="1" applyAlignment="1">
      <alignment horizontal="right"/>
    </xf>
    <xf numFmtId="174" fontId="2" fillId="2" borderId="15" xfId="56" applyNumberFormat="1" applyFont="1" applyFill="1" applyBorder="1" applyAlignment="1">
      <alignment horizontal="center"/>
    </xf>
    <xf numFmtId="43" fontId="2" fillId="2" borderId="10" xfId="42" applyNumberFormat="1" applyFont="1" applyFill="1" applyBorder="1" applyAlignment="1">
      <alignment/>
    </xf>
    <xf numFmtId="176" fontId="2" fillId="2" borderId="10" xfId="42" applyNumberFormat="1" applyFont="1" applyFill="1" applyBorder="1" applyAlignment="1">
      <alignment/>
    </xf>
    <xf numFmtId="176" fontId="2" fillId="2" borderId="13" xfId="42" applyNumberFormat="1" applyFont="1" applyFill="1" applyBorder="1" applyAlignment="1">
      <alignment horizontal="left"/>
    </xf>
    <xf numFmtId="0" fontId="64" fillId="2" borderId="16" xfId="0" applyFont="1" applyFill="1" applyBorder="1" applyAlignment="1">
      <alignment horizontal="center"/>
    </xf>
    <xf numFmtId="0" fontId="64" fillId="2" borderId="15" xfId="0" applyFont="1" applyFill="1" applyBorder="1" applyAlignment="1">
      <alignment horizontal="center"/>
    </xf>
    <xf numFmtId="0" fontId="64" fillId="2" borderId="10" xfId="0" applyFont="1" applyFill="1" applyBorder="1" applyAlignment="1">
      <alignment horizontal="center"/>
    </xf>
    <xf numFmtId="0" fontId="64" fillId="2" borderId="17" xfId="0" applyFont="1" applyFill="1" applyBorder="1" applyAlignment="1">
      <alignment/>
    </xf>
    <xf numFmtId="0" fontId="64" fillId="2" borderId="16" xfId="0" applyFont="1" applyFill="1" applyBorder="1" applyAlignment="1">
      <alignment/>
    </xf>
    <xf numFmtId="0" fontId="64" fillId="2" borderId="15" xfId="0" applyFont="1" applyFill="1" applyBorder="1" applyAlignment="1">
      <alignment/>
    </xf>
    <xf numFmtId="0" fontId="64" fillId="2" borderId="10" xfId="0" applyFont="1" applyFill="1" applyBorder="1" applyAlignment="1">
      <alignment/>
    </xf>
    <xf numFmtId="0" fontId="2" fillId="0" borderId="0" xfId="0" applyFont="1" applyAlignment="1">
      <alignment/>
    </xf>
    <xf numFmtId="0" fontId="4" fillId="0" borderId="10" xfId="0" applyFont="1" applyBorder="1" applyAlignment="1">
      <alignment/>
    </xf>
    <xf numFmtId="174" fontId="4" fillId="0" borderId="15" xfId="56" applyNumberFormat="1" applyFont="1" applyBorder="1" applyAlignment="1">
      <alignment/>
    </xf>
    <xf numFmtId="43" fontId="4" fillId="0" borderId="10" xfId="42" applyNumberFormat="1" applyFont="1" applyBorder="1" applyAlignment="1">
      <alignment/>
    </xf>
    <xf numFmtId="176" fontId="4" fillId="0" borderId="10" xfId="42" applyNumberFormat="1" applyFont="1" applyBorder="1" applyAlignment="1">
      <alignment/>
    </xf>
    <xf numFmtId="176" fontId="4" fillId="0" borderId="13" xfId="42" applyNumberFormat="1" applyFont="1" applyBorder="1" applyAlignment="1">
      <alignment horizontal="left"/>
    </xf>
    <xf numFmtId="0" fontId="65" fillId="34" borderId="16" xfId="0" applyFont="1" applyFill="1" applyBorder="1" applyAlignment="1">
      <alignment horizontal="center"/>
    </xf>
    <xf numFmtId="0" fontId="65" fillId="34" borderId="15" xfId="0" applyFont="1" applyFill="1" applyBorder="1" applyAlignment="1">
      <alignment horizontal="center"/>
    </xf>
    <xf numFmtId="0" fontId="65" fillId="34" borderId="10" xfId="0" applyFont="1" applyFill="1" applyBorder="1" applyAlignment="1">
      <alignment horizontal="center"/>
    </xf>
    <xf numFmtId="0" fontId="65" fillId="34" borderId="17" xfId="0" applyFont="1" applyFill="1" applyBorder="1" applyAlignment="1">
      <alignment/>
    </xf>
    <xf numFmtId="0" fontId="65" fillId="34" borderId="16" xfId="0" applyFont="1" applyFill="1" applyBorder="1" applyAlignment="1">
      <alignment/>
    </xf>
    <xf numFmtId="0" fontId="65" fillId="34" borderId="15" xfId="0" applyFont="1" applyFill="1" applyBorder="1" applyAlignment="1">
      <alignment/>
    </xf>
    <xf numFmtId="0" fontId="65" fillId="0" borderId="15" xfId="0" applyFont="1" applyBorder="1" applyAlignment="1">
      <alignment/>
    </xf>
    <xf numFmtId="0" fontId="65" fillId="0" borderId="10" xfId="0" applyFont="1" applyBorder="1" applyAlignment="1">
      <alignment/>
    </xf>
    <xf numFmtId="0" fontId="65" fillId="0" borderId="16" xfId="0" applyFont="1" applyBorder="1" applyAlignment="1">
      <alignment/>
    </xf>
    <xf numFmtId="0" fontId="65" fillId="0" borderId="17" xfId="0" applyFont="1" applyBorder="1" applyAlignment="1">
      <alignment/>
    </xf>
    <xf numFmtId="0" fontId="65" fillId="34" borderId="17" xfId="0" applyFont="1" applyFill="1" applyBorder="1" applyAlignment="1">
      <alignment horizontal="center"/>
    </xf>
    <xf numFmtId="0" fontId="4" fillId="2" borderId="11" xfId="0" applyFont="1" applyFill="1" applyBorder="1" applyAlignment="1">
      <alignment horizontal="center"/>
    </xf>
    <xf numFmtId="0" fontId="65" fillId="0" borderId="16" xfId="0" applyFont="1" applyBorder="1" applyAlignment="1">
      <alignment horizontal="center"/>
    </xf>
    <xf numFmtId="0" fontId="65" fillId="0" borderId="15" xfId="0" applyFont="1" applyBorder="1" applyAlignment="1">
      <alignment horizontal="center"/>
    </xf>
    <xf numFmtId="0" fontId="65" fillId="0" borderId="10" xfId="0" applyFont="1" applyBorder="1" applyAlignment="1">
      <alignment horizontal="center"/>
    </xf>
    <xf numFmtId="0" fontId="65" fillId="0" borderId="17" xfId="0" applyFont="1" applyBorder="1" applyAlignment="1">
      <alignment horizontal="center"/>
    </xf>
    <xf numFmtId="0" fontId="65" fillId="34" borderId="10" xfId="0" applyFont="1" applyFill="1" applyBorder="1" applyAlignment="1">
      <alignment/>
    </xf>
    <xf numFmtId="174" fontId="2" fillId="2" borderId="15" xfId="56" applyNumberFormat="1" applyFont="1" applyFill="1" applyBorder="1" applyAlignment="1">
      <alignment/>
    </xf>
    <xf numFmtId="0" fontId="2" fillId="4" borderId="10" xfId="0" applyFont="1" applyFill="1" applyBorder="1" applyAlignment="1">
      <alignment/>
    </xf>
    <xf numFmtId="0" fontId="6" fillId="4" borderId="11" xfId="0" applyFont="1" applyFill="1" applyBorder="1" applyAlignment="1">
      <alignment/>
    </xf>
    <xf numFmtId="0" fontId="4" fillId="4" borderId="15" xfId="0" applyFont="1" applyFill="1" applyBorder="1" applyAlignment="1">
      <alignment horizontal="center"/>
    </xf>
    <xf numFmtId="174" fontId="2" fillId="4" borderId="15" xfId="56" applyNumberFormat="1" applyFont="1" applyFill="1" applyBorder="1" applyAlignment="1">
      <alignment horizontal="right"/>
    </xf>
    <xf numFmtId="174" fontId="4" fillId="4" borderId="15" xfId="56" applyNumberFormat="1" applyFont="1" applyFill="1" applyBorder="1" applyAlignment="1">
      <alignment horizontal="center"/>
    </xf>
    <xf numFmtId="43" fontId="4" fillId="4" borderId="10" xfId="42" applyNumberFormat="1" applyFont="1" applyFill="1" applyBorder="1" applyAlignment="1">
      <alignment/>
    </xf>
    <xf numFmtId="176" fontId="4" fillId="4" borderId="10" xfId="42" applyNumberFormat="1" applyFont="1" applyFill="1" applyBorder="1" applyAlignment="1">
      <alignment/>
    </xf>
    <xf numFmtId="176" fontId="4" fillId="4" borderId="13" xfId="42" applyNumberFormat="1" applyFont="1" applyFill="1" applyBorder="1" applyAlignment="1">
      <alignment horizontal="left"/>
    </xf>
    <xf numFmtId="0" fontId="65" fillId="4" borderId="16" xfId="0" applyFont="1" applyFill="1" applyBorder="1" applyAlignment="1">
      <alignment horizontal="center"/>
    </xf>
    <xf numFmtId="0" fontId="65" fillId="4" borderId="15" xfId="0" applyFont="1" applyFill="1" applyBorder="1" applyAlignment="1">
      <alignment horizontal="center"/>
    </xf>
    <xf numFmtId="0" fontId="65" fillId="4" borderId="10" xfId="0" applyFont="1" applyFill="1" applyBorder="1" applyAlignment="1">
      <alignment horizontal="center"/>
    </xf>
    <xf numFmtId="0" fontId="65" fillId="4" borderId="17" xfId="0" applyFont="1" applyFill="1" applyBorder="1" applyAlignment="1">
      <alignment horizontal="center"/>
    </xf>
    <xf numFmtId="0" fontId="65" fillId="4" borderId="15" xfId="0" applyFont="1" applyFill="1" applyBorder="1" applyAlignment="1">
      <alignment/>
    </xf>
    <xf numFmtId="0" fontId="65" fillId="4" borderId="10" xfId="0" applyFont="1" applyFill="1" applyBorder="1" applyAlignment="1">
      <alignment/>
    </xf>
    <xf numFmtId="0" fontId="65" fillId="4" borderId="16" xfId="0" applyFont="1" applyFill="1" applyBorder="1" applyAlignment="1">
      <alignment/>
    </xf>
    <xf numFmtId="0" fontId="65" fillId="4" borderId="17" xfId="0" applyFont="1" applyFill="1" applyBorder="1" applyAlignment="1">
      <alignment/>
    </xf>
    <xf numFmtId="0" fontId="65" fillId="35" borderId="17" xfId="0" applyFont="1" applyFill="1" applyBorder="1" applyAlignment="1">
      <alignment/>
    </xf>
    <xf numFmtId="43" fontId="4" fillId="0" borderId="13" xfId="42" applyNumberFormat="1" applyFont="1" applyBorder="1" applyAlignment="1">
      <alignment/>
    </xf>
    <xf numFmtId="0" fontId="4" fillId="34" borderId="11" xfId="0" applyFont="1" applyFill="1" applyBorder="1" applyAlignment="1">
      <alignment horizontal="center"/>
    </xf>
    <xf numFmtId="0" fontId="4" fillId="34" borderId="15" xfId="0" applyFont="1" applyFill="1" applyBorder="1" applyAlignment="1">
      <alignment horizontal="center"/>
    </xf>
    <xf numFmtId="174" fontId="4" fillId="34" borderId="15" xfId="56" applyNumberFormat="1" applyFont="1" applyFill="1" applyBorder="1" applyAlignment="1">
      <alignment/>
    </xf>
    <xf numFmtId="174" fontId="4" fillId="34" borderId="15" xfId="56" applyNumberFormat="1" applyFont="1" applyFill="1" applyBorder="1" applyAlignment="1">
      <alignment horizontal="center"/>
    </xf>
    <xf numFmtId="43" fontId="4" fillId="34" borderId="10" xfId="42" applyNumberFormat="1" applyFont="1" applyFill="1" applyBorder="1" applyAlignment="1">
      <alignment/>
    </xf>
    <xf numFmtId="0" fontId="4" fillId="2" borderId="13" xfId="0" applyFont="1" applyFill="1" applyBorder="1" applyAlignment="1">
      <alignment/>
    </xf>
    <xf numFmtId="0" fontId="4" fillId="2" borderId="15" xfId="0" applyFont="1" applyFill="1" applyBorder="1" applyAlignment="1">
      <alignment horizontal="center"/>
    </xf>
    <xf numFmtId="176" fontId="4" fillId="2" borderId="13" xfId="42" applyNumberFormat="1" applyFont="1" applyFill="1" applyBorder="1" applyAlignment="1">
      <alignment horizontal="left"/>
    </xf>
    <xf numFmtId="0" fontId="65" fillId="2" borderId="16" xfId="0" applyFont="1" applyFill="1" applyBorder="1" applyAlignment="1">
      <alignment horizontal="center"/>
    </xf>
    <xf numFmtId="0" fontId="65" fillId="2" borderId="15" xfId="0" applyFont="1" applyFill="1" applyBorder="1" applyAlignment="1">
      <alignment horizontal="center"/>
    </xf>
    <xf numFmtId="0" fontId="65" fillId="2" borderId="10" xfId="0" applyFont="1" applyFill="1" applyBorder="1" applyAlignment="1">
      <alignment horizontal="center"/>
    </xf>
    <xf numFmtId="0" fontId="65" fillId="2" borderId="17" xfId="0" applyFont="1" applyFill="1" applyBorder="1" applyAlignment="1">
      <alignment horizontal="center"/>
    </xf>
    <xf numFmtId="0" fontId="65" fillId="2" borderId="15" xfId="0" applyFont="1" applyFill="1" applyBorder="1" applyAlignment="1">
      <alignment/>
    </xf>
    <xf numFmtId="0" fontId="65" fillId="2" borderId="10" xfId="0" applyFont="1" applyFill="1" applyBorder="1" applyAlignment="1">
      <alignment/>
    </xf>
    <xf numFmtId="0" fontId="65" fillId="2" borderId="16" xfId="0" applyFont="1" applyFill="1" applyBorder="1" applyAlignment="1">
      <alignment/>
    </xf>
    <xf numFmtId="0" fontId="65" fillId="2" borderId="17" xfId="0" applyFont="1" applyFill="1" applyBorder="1" applyAlignment="1">
      <alignment/>
    </xf>
    <xf numFmtId="0" fontId="2" fillId="0" borderId="10" xfId="0" applyFont="1" applyBorder="1" applyAlignment="1">
      <alignment/>
    </xf>
    <xf numFmtId="14" fontId="2" fillId="0" borderId="13" xfId="0" applyNumberFormat="1" applyFont="1" applyBorder="1" applyAlignment="1">
      <alignment horizontal="left"/>
    </xf>
    <xf numFmtId="0" fontId="2" fillId="0" borderId="15" xfId="0" applyFont="1" applyBorder="1" applyAlignment="1">
      <alignment horizontal="center"/>
    </xf>
    <xf numFmtId="174" fontId="2" fillId="0" borderId="15" xfId="56" applyNumberFormat="1" applyFont="1" applyBorder="1" applyAlignment="1">
      <alignment/>
    </xf>
    <xf numFmtId="174" fontId="2" fillId="0" borderId="15" xfId="56" applyNumberFormat="1" applyFont="1" applyBorder="1" applyAlignment="1">
      <alignment horizontal="center"/>
    </xf>
    <xf numFmtId="176" fontId="2" fillId="0" borderId="10" xfId="42" applyNumberFormat="1" applyFont="1" applyBorder="1" applyAlignment="1">
      <alignment/>
    </xf>
    <xf numFmtId="43" fontId="4" fillId="0" borderId="0" xfId="0" applyNumberFormat="1" applyFont="1" applyBorder="1" applyAlignment="1">
      <alignment/>
    </xf>
    <xf numFmtId="174" fontId="4" fillId="0" borderId="0" xfId="56" applyNumberFormat="1" applyFont="1" applyAlignment="1">
      <alignment horizontal="right"/>
    </xf>
    <xf numFmtId="43" fontId="4" fillId="0" borderId="0" xfId="42" applyNumberFormat="1" applyFont="1" applyAlignment="1">
      <alignment/>
    </xf>
    <xf numFmtId="0" fontId="2" fillId="0" borderId="0" xfId="0" applyFont="1" applyAlignment="1">
      <alignment horizontal="right"/>
    </xf>
    <xf numFmtId="0" fontId="4" fillId="0" borderId="0" xfId="0" applyFont="1" applyAlignment="1">
      <alignment horizontal="left"/>
    </xf>
    <xf numFmtId="0" fontId="4" fillId="0" borderId="0" xfId="0" applyFont="1" applyBorder="1" applyAlignment="1">
      <alignment horizontal="right"/>
    </xf>
    <xf numFmtId="0" fontId="4" fillId="0" borderId="0" xfId="0" applyFont="1" applyBorder="1" applyAlignment="1">
      <alignment/>
    </xf>
    <xf numFmtId="0" fontId="4" fillId="0" borderId="0" xfId="0" applyFont="1" applyAlignment="1">
      <alignment horizontal="right"/>
    </xf>
    <xf numFmtId="9" fontId="4" fillId="0" borderId="0" xfId="56" applyFont="1" applyAlignment="1">
      <alignment horizontal="center"/>
    </xf>
    <xf numFmtId="0" fontId="4" fillId="33" borderId="13" xfId="0" applyFont="1" applyFill="1" applyBorder="1" applyAlignment="1">
      <alignment/>
    </xf>
    <xf numFmtId="0" fontId="4" fillId="33" borderId="13" xfId="0" applyFont="1" applyFill="1" applyBorder="1" applyAlignment="1">
      <alignment horizontal="center"/>
    </xf>
    <xf numFmtId="174" fontId="4" fillId="33" borderId="13" xfId="56" applyNumberFormat="1" applyFont="1" applyFill="1" applyBorder="1" applyAlignment="1">
      <alignment horizontal="right"/>
    </xf>
    <xf numFmtId="174" fontId="4" fillId="33" borderId="13" xfId="0" applyNumberFormat="1" applyFont="1" applyFill="1" applyBorder="1" applyAlignment="1">
      <alignment horizontal="right"/>
    </xf>
    <xf numFmtId="43" fontId="4" fillId="0" borderId="0" xfId="0" applyNumberFormat="1" applyFont="1" applyAlignment="1">
      <alignment horizontal="right"/>
    </xf>
    <xf numFmtId="9" fontId="4" fillId="0" borderId="13" xfId="0" applyNumberFormat="1" applyFont="1" applyBorder="1" applyAlignment="1">
      <alignment horizontal="center"/>
    </xf>
    <xf numFmtId="187" fontId="4" fillId="0" borderId="13" xfId="42" applyNumberFormat="1" applyFont="1" applyBorder="1" applyAlignment="1">
      <alignment horizontal="center"/>
    </xf>
    <xf numFmtId="174" fontId="2" fillId="0" borderId="0" xfId="56" applyNumberFormat="1" applyFont="1" applyAlignment="1">
      <alignment horizontal="center"/>
    </xf>
    <xf numFmtId="176" fontId="2" fillId="0" borderId="0" xfId="42" applyNumberFormat="1" applyFont="1" applyAlignment="1">
      <alignment horizontal="left"/>
    </xf>
    <xf numFmtId="0" fontId="2" fillId="0" borderId="0" xfId="0" applyFont="1" applyAlignment="1">
      <alignment horizontal="center"/>
    </xf>
    <xf numFmtId="176" fontId="2" fillId="0" borderId="0" xfId="42" applyNumberFormat="1" applyFont="1" applyAlignment="1">
      <alignment horizontal="center"/>
    </xf>
    <xf numFmtId="9" fontId="4" fillId="0" borderId="0" xfId="0" applyNumberFormat="1" applyFont="1" applyAlignment="1">
      <alignment horizontal="center"/>
    </xf>
    <xf numFmtId="0" fontId="66" fillId="0" borderId="0" xfId="0" applyFont="1" applyBorder="1" applyAlignment="1">
      <alignment/>
    </xf>
    <xf numFmtId="0" fontId="66" fillId="0" borderId="0" xfId="0" applyFont="1" applyAlignment="1">
      <alignment horizontal="center"/>
    </xf>
    <xf numFmtId="9" fontId="66" fillId="0" borderId="0" xfId="0" applyNumberFormat="1" applyFont="1" applyAlignment="1">
      <alignment horizontal="center"/>
    </xf>
    <xf numFmtId="187" fontId="5" fillId="36" borderId="18" xfId="42" applyNumberFormat="1" applyFont="1" applyFill="1" applyBorder="1" applyAlignment="1">
      <alignment horizontal="center"/>
    </xf>
    <xf numFmtId="9" fontId="4" fillId="0" borderId="13" xfId="56" applyNumberFormat="1" applyFont="1" applyBorder="1" applyAlignment="1">
      <alignment horizontal="center"/>
    </xf>
    <xf numFmtId="9" fontId="4" fillId="33" borderId="13" xfId="0" applyNumberFormat="1" applyFont="1" applyFill="1" applyBorder="1" applyAlignment="1">
      <alignment horizontal="center"/>
    </xf>
    <xf numFmtId="187" fontId="4" fillId="33" borderId="13" xfId="42" applyNumberFormat="1" applyFont="1" applyFill="1" applyBorder="1" applyAlignment="1">
      <alignment horizontal="center"/>
    </xf>
    <xf numFmtId="174" fontId="4" fillId="0" borderId="0" xfId="0" applyNumberFormat="1" applyFont="1" applyAlignment="1">
      <alignment horizontal="center"/>
    </xf>
    <xf numFmtId="174" fontId="66" fillId="0" borderId="0" xfId="0" applyNumberFormat="1" applyFont="1" applyAlignment="1">
      <alignment horizontal="center"/>
    </xf>
    <xf numFmtId="174" fontId="4" fillId="33" borderId="13" xfId="0" applyNumberFormat="1" applyFont="1" applyFill="1" applyBorder="1" applyAlignment="1">
      <alignment horizontal="center"/>
    </xf>
    <xf numFmtId="0" fontId="67" fillId="0" borderId="0" xfId="0" applyFont="1" applyAlignment="1">
      <alignment/>
    </xf>
    <xf numFmtId="176" fontId="4" fillId="33" borderId="15" xfId="42" applyNumberFormat="1" applyFont="1" applyFill="1" applyBorder="1" applyAlignment="1">
      <alignment horizontal="center"/>
    </xf>
    <xf numFmtId="176" fontId="4" fillId="33" borderId="15" xfId="42" applyNumberFormat="1" applyFont="1" applyFill="1" applyBorder="1" applyAlignment="1">
      <alignment horizontal="left"/>
    </xf>
    <xf numFmtId="0" fontId="7" fillId="0" borderId="11" xfId="0" applyFont="1" applyBorder="1" applyAlignment="1">
      <alignment/>
    </xf>
    <xf numFmtId="176" fontId="4" fillId="19" borderId="18" xfId="42" applyNumberFormat="1" applyFont="1" applyFill="1" applyBorder="1" applyAlignment="1">
      <alignment horizontal="center"/>
    </xf>
    <xf numFmtId="0" fontId="4" fillId="37" borderId="11" xfId="0" applyFont="1" applyFill="1" applyBorder="1" applyAlignment="1">
      <alignment/>
    </xf>
    <xf numFmtId="0" fontId="68" fillId="37" borderId="11" xfId="0" applyFont="1" applyFill="1" applyBorder="1" applyAlignment="1">
      <alignment/>
    </xf>
    <xf numFmtId="9" fontId="4" fillId="0" borderId="0" xfId="56" applyFont="1" applyBorder="1" applyAlignment="1">
      <alignment horizontal="right"/>
    </xf>
    <xf numFmtId="9" fontId="4" fillId="0" borderId="0" xfId="0" applyNumberFormat="1" applyFont="1" applyAlignment="1">
      <alignment horizontal="right"/>
    </xf>
    <xf numFmtId="43" fontId="4" fillId="0" borderId="0" xfId="42" applyFont="1" applyBorder="1" applyAlignment="1">
      <alignment horizontal="right"/>
    </xf>
    <xf numFmtId="43" fontId="4" fillId="0" borderId="0" xfId="42" applyFont="1" applyAlignment="1">
      <alignment horizontal="right"/>
    </xf>
    <xf numFmtId="0" fontId="6" fillId="0" borderId="0" xfId="0" applyFont="1" applyAlignment="1">
      <alignment horizontal="center"/>
    </xf>
    <xf numFmtId="43" fontId="8" fillId="0" borderId="0" xfId="42" applyNumberFormat="1" applyFont="1" applyAlignment="1">
      <alignment horizontal="right"/>
    </xf>
    <xf numFmtId="0" fontId="4" fillId="30" borderId="13" xfId="0" applyFont="1" applyFill="1" applyBorder="1" applyAlignment="1">
      <alignment/>
    </xf>
    <xf numFmtId="176" fontId="4" fillId="30" borderId="13" xfId="42" applyNumberFormat="1" applyFont="1" applyFill="1" applyBorder="1" applyAlignment="1">
      <alignment horizontal="center"/>
    </xf>
    <xf numFmtId="0" fontId="4" fillId="30" borderId="13" xfId="0" applyFont="1" applyFill="1" applyBorder="1" applyAlignment="1">
      <alignment horizontal="center"/>
    </xf>
    <xf numFmtId="9" fontId="4" fillId="30" borderId="13" xfId="56" applyFont="1" applyFill="1" applyBorder="1" applyAlignment="1">
      <alignment horizontal="center"/>
    </xf>
    <xf numFmtId="174" fontId="4" fillId="30" borderId="13" xfId="0" applyNumberFormat="1" applyFont="1" applyFill="1" applyBorder="1" applyAlignment="1">
      <alignment horizontal="center"/>
    </xf>
    <xf numFmtId="187" fontId="4" fillId="30" borderId="13" xfId="42" applyNumberFormat="1" applyFont="1" applyFill="1" applyBorder="1" applyAlignment="1">
      <alignment horizontal="center"/>
    </xf>
    <xf numFmtId="174" fontId="4" fillId="30" borderId="13" xfId="56" applyNumberFormat="1" applyFont="1" applyFill="1" applyBorder="1" applyAlignment="1">
      <alignment horizontal="center"/>
    </xf>
    <xf numFmtId="0" fontId="5" fillId="0" borderId="0" xfId="0" applyFont="1" applyBorder="1" applyAlignment="1">
      <alignment/>
    </xf>
    <xf numFmtId="0" fontId="5" fillId="0" borderId="0" xfId="0" applyFont="1" applyAlignment="1">
      <alignment horizontal="center"/>
    </xf>
    <xf numFmtId="0" fontId="4" fillId="33" borderId="0" xfId="0" applyFont="1" applyFill="1" applyBorder="1" applyAlignment="1">
      <alignment/>
    </xf>
    <xf numFmtId="0" fontId="4" fillId="33" borderId="0" xfId="0" applyFont="1" applyFill="1" applyAlignment="1">
      <alignment horizontal="center"/>
    </xf>
    <xf numFmtId="9" fontId="4" fillId="33" borderId="0" xfId="56" applyFont="1" applyFill="1" applyBorder="1" applyAlignment="1">
      <alignment horizontal="right"/>
    </xf>
    <xf numFmtId="0" fontId="7" fillId="34" borderId="11" xfId="0" applyFont="1" applyFill="1" applyBorder="1" applyAlignment="1">
      <alignment/>
    </xf>
    <xf numFmtId="176" fontId="9" fillId="33" borderId="13" xfId="42" applyNumberFormat="1" applyFont="1" applyFill="1" applyBorder="1" applyAlignment="1">
      <alignment horizontal="center"/>
    </xf>
    <xf numFmtId="176" fontId="10" fillId="0" borderId="0" xfId="42" applyNumberFormat="1" applyFont="1" applyAlignment="1">
      <alignment horizontal="center"/>
    </xf>
    <xf numFmtId="10" fontId="4" fillId="0" borderId="13" xfId="0" applyNumberFormat="1" applyFont="1" applyBorder="1" applyAlignment="1">
      <alignment horizontal="center"/>
    </xf>
    <xf numFmtId="9" fontId="4" fillId="34" borderId="13" xfId="0" applyNumberFormat="1" applyFont="1" applyFill="1" applyBorder="1" applyAlignment="1">
      <alignment horizontal="center"/>
    </xf>
    <xf numFmtId="0" fontId="2" fillId="0" borderId="0" xfId="0" applyFont="1" applyAlignment="1">
      <alignment horizontal="left"/>
    </xf>
    <xf numFmtId="9" fontId="4" fillId="0" borderId="0" xfId="56" applyFont="1" applyAlignment="1">
      <alignment horizontal="right"/>
    </xf>
    <xf numFmtId="9" fontId="11" fillId="0" borderId="0" xfId="0" applyNumberFormat="1" applyFont="1" applyAlignment="1">
      <alignment horizontal="right"/>
    </xf>
    <xf numFmtId="0" fontId="69" fillId="4" borderId="11" xfId="0" applyFont="1" applyFill="1" applyBorder="1" applyAlignment="1">
      <alignment horizontal="center"/>
    </xf>
    <xf numFmtId="0" fontId="69" fillId="2" borderId="11" xfId="0" applyFont="1" applyFill="1" applyBorder="1" applyAlignment="1">
      <alignment horizontal="center"/>
    </xf>
    <xf numFmtId="0" fontId="69" fillId="0" borderId="11" xfId="0" applyFont="1" applyBorder="1" applyAlignment="1">
      <alignment horizontal="center"/>
    </xf>
  </cellXfs>
  <cellStyles count="66">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Dezimal 2" xfId="44"/>
    <cellStyle name="Dezimal 3" xfId="45"/>
    <cellStyle name="Dezimal 4" xfId="46"/>
    <cellStyle name="Dezimal 5" xfId="47"/>
    <cellStyle name="Dezimal 6" xfId="48"/>
    <cellStyle name="Eingabe" xfId="49"/>
    <cellStyle name="Ergebnis" xfId="50"/>
    <cellStyle name="Erklärender Text" xfId="51"/>
    <cellStyle name="Gut" xfId="52"/>
    <cellStyle name="Hyperlink" xfId="53"/>
    <cellStyle name="Neutral" xfId="54"/>
    <cellStyle name="Notiz" xfId="55"/>
    <cellStyle name="Percent" xfId="56"/>
    <cellStyle name="Prozent 10" xfId="57"/>
    <cellStyle name="Prozent 11" xfId="58"/>
    <cellStyle name="Prozent 12" xfId="59"/>
    <cellStyle name="Prozent 13" xfId="60"/>
    <cellStyle name="Prozent 2" xfId="61"/>
    <cellStyle name="Prozent 3" xfId="62"/>
    <cellStyle name="Prozent 4" xfId="63"/>
    <cellStyle name="Prozent 5" xfId="64"/>
    <cellStyle name="Prozent 6" xfId="65"/>
    <cellStyle name="Prozent 7" xfId="66"/>
    <cellStyle name="Prozent 8" xfId="67"/>
    <cellStyle name="Prozent 9" xfId="68"/>
    <cellStyle name="Schlecht" xfId="69"/>
    <cellStyle name="Überschrift" xfId="70"/>
    <cellStyle name="Überschrift 1" xfId="71"/>
    <cellStyle name="Überschrift 2" xfId="72"/>
    <cellStyle name="Überschrift 3" xfId="73"/>
    <cellStyle name="Überschrift 4" xfId="74"/>
    <cellStyle name="Verknüpfte Zelle" xfId="75"/>
    <cellStyle name="Currency" xfId="76"/>
    <cellStyle name="Currency [0]" xfId="77"/>
    <cellStyle name="Warnender Text" xfId="78"/>
    <cellStyle name="Zelle überprüfen" xfId="79"/>
  </cellStyles>
  <dxfs count="5">
    <dxf>
      <font>
        <name val="Cambria"/>
        <color rgb="FF002060"/>
      </font>
      <fill>
        <patternFill>
          <bgColor rgb="FF0070C0"/>
        </patternFill>
      </fill>
    </dxf>
    <dxf>
      <fill>
        <patternFill>
          <bgColor theme="1"/>
        </patternFill>
      </fill>
    </dxf>
    <dxf>
      <fill>
        <patternFill>
          <bgColor theme="9" tint="0.3999499976634979"/>
        </patternFill>
      </fill>
    </dxf>
    <dxf>
      <font>
        <color rgb="FF002060"/>
      </font>
      <fill>
        <patternFill>
          <bgColor rgb="FF0070C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955"/>
          <c:y val="0.09"/>
          <c:w val="0.8055"/>
          <c:h val="0.5217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explosion val="18"/>
            <c:spPr>
              <a:solidFill>
                <a:srgbClr val="8064A2"/>
              </a:solidFill>
              <a:ln w="3175">
                <a:noFill/>
              </a:ln>
            </c:spPr>
          </c:dPt>
          <c:dPt>
            <c:idx val="4"/>
            <c:explosion val="22"/>
            <c:spPr>
              <a:solidFill>
                <a:srgbClr val="4BACC6"/>
              </a:solidFill>
              <a:ln w="3175">
                <a:noFill/>
              </a:ln>
            </c:spPr>
          </c:dPt>
          <c:dLbls>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Projektvorlage!$G$70:$G$74</c:f>
              <c:strCache/>
            </c:strRef>
          </c:cat>
          <c:val>
            <c:numRef>
              <c:f>Projektvorlage!$J$70:$J$74</c:f>
              <c:numCache/>
            </c:numRef>
          </c:val>
        </c:ser>
      </c:pie3DChart>
      <c:spPr>
        <a:noFill/>
        <a:ln>
          <a:noFill/>
        </a:ln>
      </c:spPr>
    </c:plotArea>
    <c:legend>
      <c:legendPos val="b"/>
      <c:layout>
        <c:manualLayout>
          <c:xMode val="edge"/>
          <c:yMode val="edge"/>
          <c:x val="0.18125"/>
          <c:y val="0.72075"/>
          <c:w val="0.631"/>
          <c:h val="0.25225"/>
        </c:manualLayout>
      </c:layout>
      <c:overlay val="0"/>
      <c:spPr>
        <a:noFill/>
        <a:ln w="3175">
          <a:noFill/>
        </a:ln>
      </c:spPr>
      <c:txPr>
        <a:bodyPr vert="horz" rot="0"/>
        <a:lstStyle/>
        <a:p>
          <a:pPr>
            <a:defRPr lang="en-US" cap="none" sz="735"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1"/>
          <c:y val="0.12125"/>
          <c:w val="0.37775"/>
          <c:h val="0.7515"/>
        </c:manualLayout>
      </c:layout>
      <c:pieChart>
        <c:varyColors val="1"/>
        <c:ser>
          <c:idx val="0"/>
          <c:order val="0"/>
          <c:spPr>
            <a:solidFill>
              <a:srgbClr val="4F81BD"/>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FFFFFF"/>
                </a:solidFill>
              </a:ln>
              <a:effectLst>
                <a:outerShdw dist="35921" dir="2700000" algn="br">
                  <a:prstClr val="black"/>
                </a:outerShdw>
              </a:effectLst>
            </c:spPr>
          </c:dPt>
          <c:dPt>
            <c:idx val="1"/>
            <c:spPr>
              <a:solidFill>
                <a:srgbClr val="C0504D"/>
              </a:solidFill>
              <a:ln w="3175">
                <a:solidFill>
                  <a:srgbClr val="FFFFFF"/>
                </a:solidFill>
              </a:ln>
              <a:effectLst>
                <a:outerShdw dist="35921" dir="2700000" algn="br">
                  <a:prstClr val="black"/>
                </a:outerShdw>
              </a:effectLst>
            </c:spPr>
          </c:dPt>
          <c:dPt>
            <c:idx val="2"/>
            <c:spPr>
              <a:solidFill>
                <a:srgbClr val="9BBB59"/>
              </a:solidFill>
              <a:ln w="3175">
                <a:solidFill>
                  <a:srgbClr val="FFFFFF"/>
                </a:solidFill>
              </a:ln>
              <a:effectLst>
                <a:outerShdw dist="35921" dir="2700000" algn="br">
                  <a:prstClr val="black"/>
                </a:outerShdw>
              </a:effectLst>
            </c:spPr>
          </c:dPt>
          <c:dPt>
            <c:idx val="3"/>
            <c:spPr>
              <a:solidFill>
                <a:srgbClr val="8064A2"/>
              </a:solidFill>
              <a:ln w="3175">
                <a:solidFill>
                  <a:srgbClr val="FFFFFF"/>
                </a:solidFill>
              </a:ln>
              <a:effectLst>
                <a:outerShdw dist="35921" dir="2700000" algn="br">
                  <a:prstClr val="black"/>
                </a:outerShdw>
              </a:effectLst>
            </c:spPr>
          </c:dPt>
          <c:dPt>
            <c:idx val="4"/>
            <c:spPr>
              <a:solidFill>
                <a:srgbClr val="4BACC6"/>
              </a:solidFill>
              <a:ln w="3175">
                <a:solidFill>
                  <a:srgbClr val="FFFFFF"/>
                </a:solid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showLegendKey val="0"/>
            <c:showVal val="0"/>
            <c:showBubbleSize val="0"/>
            <c:showCatName val="0"/>
            <c:showSerName val="0"/>
            <c:showLeaderLines val="1"/>
            <c:showPercent val="1"/>
          </c:dLbls>
          <c:cat>
            <c:strRef>
              <c:f>Projektvorlage!$B$99:$B$103</c:f>
              <c:strCache/>
            </c:strRef>
          </c:cat>
          <c:val>
            <c:numRef>
              <c:f>Projektvorlage!$F$99:$F$103</c:f>
              <c:numCache/>
            </c:numRef>
          </c:val>
        </c:ser>
      </c:pieChart>
      <c:spPr>
        <a:noFill/>
        <a:ln>
          <a:noFill/>
        </a:ln>
      </c:spPr>
    </c:plotArea>
    <c:legend>
      <c:legendPos val="r"/>
      <c:layout>
        <c:manualLayout>
          <c:xMode val="edge"/>
          <c:yMode val="edge"/>
          <c:x val="0.65325"/>
          <c:y val="0.16675"/>
          <c:w val="0.33225"/>
          <c:h val="0.6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375"/>
          <c:y val="0.08725"/>
          <c:w val="0.5275"/>
          <c:h val="0.49"/>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dLbl>
              <c:idx val="1"/>
              <c:layout>
                <c:manualLayout>
                  <c:x val="0"/>
                  <c:y val="0"/>
                </c:manualLayout>
              </c:layout>
              <c:txPr>
                <a:bodyPr vert="horz" rot="0" anchor="ctr"/>
                <a:lstStyle/>
                <a:p>
                  <a:pPr algn="ctr">
                    <a:defRPr lang="en-US" cap="none" sz="1200" b="0"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200" b="0" i="0" u="none" baseline="0">
                    <a:solidFill>
                      <a:srgbClr val="FFFFFF"/>
                    </a:solidFill>
                  </a:defRPr>
                </a:pPr>
              </a:p>
            </c:txPr>
            <c:showLegendKey val="0"/>
            <c:showVal val="1"/>
            <c:showBubbleSize val="0"/>
            <c:showCatName val="0"/>
            <c:showSerName val="0"/>
            <c:showLeaderLines val="1"/>
            <c:showPercent val="0"/>
          </c:dLbls>
          <c:cat>
            <c:strRef>
              <c:f>Projektvorlage!$E$78:$E$80</c:f>
              <c:strCache/>
            </c:strRef>
          </c:cat>
          <c:val>
            <c:numRef>
              <c:f>Projektvorlage!$J$78:$J$80</c:f>
              <c:numCache/>
            </c:numRef>
          </c:val>
        </c:ser>
      </c:pieChart>
      <c:spPr>
        <a:noFill/>
        <a:ln>
          <a:noFill/>
        </a:ln>
      </c:spPr>
    </c:plotArea>
    <c:legend>
      <c:legendPos val="b"/>
      <c:layout>
        <c:manualLayout>
          <c:xMode val="edge"/>
          <c:yMode val="edge"/>
          <c:x val="0.21525"/>
          <c:y val="0.6"/>
          <c:w val="0.689"/>
          <c:h val="0.28"/>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142875</xdr:colOff>
      <xdr:row>68</xdr:row>
      <xdr:rowOff>95250</xdr:rowOff>
    </xdr:from>
    <xdr:to>
      <xdr:col>34</xdr:col>
      <xdr:colOff>95250</xdr:colOff>
      <xdr:row>82</xdr:row>
      <xdr:rowOff>38100</xdr:rowOff>
    </xdr:to>
    <xdr:graphicFrame>
      <xdr:nvGraphicFramePr>
        <xdr:cNvPr id="1" name="Diagramm 3"/>
        <xdr:cNvGraphicFramePr/>
      </xdr:nvGraphicFramePr>
      <xdr:xfrm>
        <a:off x="5705475" y="9915525"/>
        <a:ext cx="3028950" cy="2200275"/>
      </xdr:xfrm>
      <a:graphic>
        <a:graphicData uri="http://schemas.openxmlformats.org/drawingml/2006/chart">
          <c:chart xmlns:c="http://schemas.openxmlformats.org/drawingml/2006/chart" r:id="rId1"/>
        </a:graphicData>
      </a:graphic>
    </xdr:graphicFrame>
    <xdr:clientData/>
  </xdr:twoCellAnchor>
  <xdr:twoCellAnchor>
    <xdr:from>
      <xdr:col>17</xdr:col>
      <xdr:colOff>142875</xdr:colOff>
      <xdr:row>85</xdr:row>
      <xdr:rowOff>114300</xdr:rowOff>
    </xdr:from>
    <xdr:to>
      <xdr:col>36</xdr:col>
      <xdr:colOff>85725</xdr:colOff>
      <xdr:row>97</xdr:row>
      <xdr:rowOff>57150</xdr:rowOff>
    </xdr:to>
    <xdr:graphicFrame>
      <xdr:nvGraphicFramePr>
        <xdr:cNvPr id="2" name="Diagramm 4"/>
        <xdr:cNvGraphicFramePr/>
      </xdr:nvGraphicFramePr>
      <xdr:xfrm>
        <a:off x="5705475" y="12620625"/>
        <a:ext cx="3381375" cy="1733550"/>
      </xdr:xfrm>
      <a:graphic>
        <a:graphicData uri="http://schemas.openxmlformats.org/drawingml/2006/chart">
          <c:chart xmlns:c="http://schemas.openxmlformats.org/drawingml/2006/chart" r:id="rId2"/>
        </a:graphicData>
      </a:graphic>
    </xdr:graphicFrame>
    <xdr:clientData/>
  </xdr:twoCellAnchor>
  <xdr:twoCellAnchor>
    <xdr:from>
      <xdr:col>35</xdr:col>
      <xdr:colOff>47625</xdr:colOff>
      <xdr:row>68</xdr:row>
      <xdr:rowOff>95250</xdr:rowOff>
    </xdr:from>
    <xdr:to>
      <xdr:col>46</xdr:col>
      <xdr:colOff>133350</xdr:colOff>
      <xdr:row>82</xdr:row>
      <xdr:rowOff>66675</xdr:rowOff>
    </xdr:to>
    <xdr:graphicFrame>
      <xdr:nvGraphicFramePr>
        <xdr:cNvPr id="3" name="Diagramm 4"/>
        <xdr:cNvGraphicFramePr/>
      </xdr:nvGraphicFramePr>
      <xdr:xfrm>
        <a:off x="8867775" y="9915525"/>
        <a:ext cx="2076450" cy="2228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ProjektvorlageInfo.ht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W108"/>
  <sheetViews>
    <sheetView showGridLines="0" tabSelected="1" zoomScale="130" zoomScaleNormal="130" zoomScalePageLayoutView="0" workbookViewId="0" topLeftCell="A1">
      <pane ySplit="2" topLeftCell="A36" activePane="bottomLeft" state="frozen"/>
      <selection pane="topLeft" activeCell="A1" sqref="A1"/>
      <selection pane="bottomLeft" activeCell="B55" sqref="B55"/>
    </sheetView>
  </sheetViews>
  <sheetFormatPr defaultColWidth="11.421875" defaultRowHeight="12.75"/>
  <cols>
    <col min="1" max="1" width="1.8515625" style="20" customWidth="1"/>
    <col min="2" max="2" width="21.8515625" style="120" customWidth="1"/>
    <col min="3" max="3" width="3.140625" style="7" customWidth="1"/>
    <col min="4" max="4" width="4.7109375" style="7" customWidth="1"/>
    <col min="5" max="5" width="5.7109375" style="7" customWidth="1"/>
    <col min="6" max="6" width="6.140625" style="115" customWidth="1"/>
    <col min="7" max="7" width="2.28125" style="9" customWidth="1"/>
    <col min="8" max="8" width="7.00390625" style="116" customWidth="1"/>
    <col min="9" max="9" width="5.140625" style="10" customWidth="1"/>
    <col min="10" max="10" width="6.57421875" style="11" customWidth="1"/>
    <col min="11" max="21" width="2.7109375" style="7" customWidth="1"/>
    <col min="22" max="62" width="2.7109375" style="20" customWidth="1"/>
    <col min="63" max="16384" width="11.421875" style="20" customWidth="1"/>
  </cols>
  <sheetData>
    <row r="1" spans="1:62" ht="12.75" customHeight="1">
      <c r="A1" s="4" t="s">
        <v>64</v>
      </c>
      <c r="B1" s="5"/>
      <c r="C1" s="6"/>
      <c r="D1" s="142"/>
      <c r="E1" s="145" t="s">
        <v>62</v>
      </c>
      <c r="F1" s="8" t="s">
        <v>73</v>
      </c>
      <c r="H1" s="27" t="s">
        <v>29</v>
      </c>
      <c r="I1" s="146" t="s">
        <v>54</v>
      </c>
      <c r="J1" s="147" t="s">
        <v>99</v>
      </c>
      <c r="K1" s="12"/>
      <c r="L1" s="13" t="s">
        <v>53</v>
      </c>
      <c r="M1" s="14"/>
      <c r="N1" s="15"/>
      <c r="O1" s="12"/>
      <c r="P1" s="13" t="s">
        <v>70</v>
      </c>
      <c r="Q1" s="14"/>
      <c r="R1" s="15"/>
      <c r="S1" s="12"/>
      <c r="T1" s="14"/>
      <c r="U1" s="14" t="s">
        <v>38</v>
      </c>
      <c r="V1" s="16"/>
      <c r="W1" s="17"/>
      <c r="X1" s="18"/>
      <c r="Y1" s="19" t="s">
        <v>39</v>
      </c>
      <c r="Z1" s="16"/>
      <c r="AA1" s="17"/>
      <c r="AB1" s="18"/>
      <c r="AC1" s="16" t="s">
        <v>48</v>
      </c>
      <c r="AD1" s="16"/>
      <c r="AE1" s="17"/>
      <c r="AF1" s="18"/>
      <c r="AG1" s="16" t="s">
        <v>40</v>
      </c>
      <c r="AH1" s="16" t="s">
        <v>41</v>
      </c>
      <c r="AI1" s="16"/>
      <c r="AJ1" s="17"/>
      <c r="AK1" s="18"/>
      <c r="AL1" s="16" t="s">
        <v>42</v>
      </c>
      <c r="AM1" s="16"/>
      <c r="AN1" s="16"/>
      <c r="AO1" s="18"/>
      <c r="AP1" s="16" t="s">
        <v>43</v>
      </c>
      <c r="AQ1" s="16"/>
      <c r="AR1" s="17"/>
      <c r="AS1" s="18"/>
      <c r="AT1" s="16"/>
      <c r="AU1" s="16" t="s">
        <v>44</v>
      </c>
      <c r="AV1" s="16"/>
      <c r="AW1" s="16"/>
      <c r="AX1" s="18"/>
      <c r="AY1" s="16"/>
      <c r="AZ1" s="16" t="s">
        <v>45</v>
      </c>
      <c r="BA1" s="16"/>
      <c r="BB1" s="17"/>
      <c r="BC1" s="18"/>
      <c r="BD1" s="16" t="s">
        <v>46</v>
      </c>
      <c r="BE1" s="16"/>
      <c r="BF1" s="17"/>
      <c r="BG1" s="18"/>
      <c r="BH1" s="16" t="s">
        <v>47</v>
      </c>
      <c r="BI1" s="16"/>
      <c r="BJ1" s="17"/>
    </row>
    <row r="2" spans="1:62" ht="13.5">
      <c r="A2" s="21"/>
      <c r="B2" s="22">
        <f ca="1">TODAY()</f>
        <v>39992</v>
      </c>
      <c r="C2" s="23" t="s">
        <v>55</v>
      </c>
      <c r="D2" s="24" t="s">
        <v>35</v>
      </c>
      <c r="E2" s="24" t="s">
        <v>28</v>
      </c>
      <c r="F2" s="25" t="s">
        <v>34</v>
      </c>
      <c r="G2" s="26" t="s">
        <v>36</v>
      </c>
      <c r="H2" s="40">
        <v>300</v>
      </c>
      <c r="I2" s="35">
        <f>SUM(I37:I37)/SUM(F37:F37)</f>
        <v>0</v>
      </c>
      <c r="K2" s="23">
        <v>1</v>
      </c>
      <c r="L2" s="24">
        <v>2</v>
      </c>
      <c r="M2" s="24">
        <v>3</v>
      </c>
      <c r="N2" s="29">
        <v>4</v>
      </c>
      <c r="O2" s="28">
        <v>5</v>
      </c>
      <c r="P2" s="24">
        <v>6</v>
      </c>
      <c r="Q2" s="24">
        <v>7</v>
      </c>
      <c r="R2" s="30">
        <v>8</v>
      </c>
      <c r="S2" s="28">
        <v>9</v>
      </c>
      <c r="T2" s="24">
        <v>10</v>
      </c>
      <c r="U2" s="24">
        <v>11</v>
      </c>
      <c r="V2" s="24">
        <v>12</v>
      </c>
      <c r="W2" s="29">
        <v>13</v>
      </c>
      <c r="X2" s="28">
        <v>14</v>
      </c>
      <c r="Y2" s="24">
        <v>15</v>
      </c>
      <c r="Z2" s="24">
        <v>16</v>
      </c>
      <c r="AA2" s="30">
        <v>17</v>
      </c>
      <c r="AB2" s="28">
        <v>18</v>
      </c>
      <c r="AC2" s="24">
        <v>19</v>
      </c>
      <c r="AD2" s="24">
        <v>20</v>
      </c>
      <c r="AE2" s="30">
        <v>21</v>
      </c>
      <c r="AF2" s="28">
        <v>22</v>
      </c>
      <c r="AG2" s="24">
        <v>23</v>
      </c>
      <c r="AH2" s="24">
        <v>24</v>
      </c>
      <c r="AI2" s="24">
        <v>25</v>
      </c>
      <c r="AJ2" s="30">
        <v>26</v>
      </c>
      <c r="AK2" s="28">
        <v>27</v>
      </c>
      <c r="AL2" s="24">
        <v>28</v>
      </c>
      <c r="AM2" s="24">
        <v>29</v>
      </c>
      <c r="AN2" s="29">
        <v>30</v>
      </c>
      <c r="AO2" s="28">
        <v>31</v>
      </c>
      <c r="AP2" s="24">
        <v>32</v>
      </c>
      <c r="AQ2" s="24">
        <v>33</v>
      </c>
      <c r="AR2" s="30">
        <v>34</v>
      </c>
      <c r="AS2" s="28">
        <v>35</v>
      </c>
      <c r="AT2" s="24">
        <v>36</v>
      </c>
      <c r="AU2" s="24">
        <v>37</v>
      </c>
      <c r="AV2" s="24">
        <v>38</v>
      </c>
      <c r="AW2" s="29">
        <v>39</v>
      </c>
      <c r="AX2" s="28">
        <v>40</v>
      </c>
      <c r="AY2" s="24">
        <v>41</v>
      </c>
      <c r="AZ2" s="24">
        <v>42</v>
      </c>
      <c r="BA2" s="24">
        <v>43</v>
      </c>
      <c r="BB2" s="30">
        <v>44</v>
      </c>
      <c r="BC2" s="28">
        <v>45</v>
      </c>
      <c r="BD2" s="24">
        <v>46</v>
      </c>
      <c r="BE2" s="24">
        <v>47</v>
      </c>
      <c r="BF2" s="30">
        <v>48</v>
      </c>
      <c r="BG2" s="28">
        <v>49</v>
      </c>
      <c r="BH2" s="24">
        <v>50</v>
      </c>
      <c r="BI2" s="24">
        <v>51</v>
      </c>
      <c r="BJ2" s="30">
        <v>52</v>
      </c>
    </row>
    <row r="3" spans="1:62" s="50" customFormat="1" ht="12" customHeight="1">
      <c r="A3" s="1" t="s">
        <v>0</v>
      </c>
      <c r="B3" s="3"/>
      <c r="C3" s="179">
        <f>COUNTA(B4:B15)</f>
        <v>12</v>
      </c>
      <c r="D3" s="37">
        <v>0</v>
      </c>
      <c r="E3" s="37">
        <v>30</v>
      </c>
      <c r="F3" s="38">
        <f>SUM(F4:F15)</f>
        <v>0.05</v>
      </c>
      <c r="G3" s="39"/>
      <c r="H3" s="40">
        <f>SUM(H4:H15)</f>
        <v>14.999999999999998</v>
      </c>
      <c r="I3" s="41">
        <f>SUM(I4:I15)</f>
        <v>0</v>
      </c>
      <c r="J3" s="42"/>
      <c r="K3" s="43" t="s">
        <v>37</v>
      </c>
      <c r="L3" s="44" t="s">
        <v>37</v>
      </c>
      <c r="M3" s="44" t="s">
        <v>37</v>
      </c>
      <c r="N3" s="45" t="s">
        <v>37</v>
      </c>
      <c r="O3" s="43" t="s">
        <v>37</v>
      </c>
      <c r="P3" s="44" t="s">
        <v>37</v>
      </c>
      <c r="Q3" s="44"/>
      <c r="R3" s="46"/>
      <c r="S3" s="47"/>
      <c r="T3" s="48"/>
      <c r="U3" s="48"/>
      <c r="V3" s="48"/>
      <c r="W3" s="49"/>
      <c r="X3" s="47"/>
      <c r="Y3" s="48"/>
      <c r="Z3" s="48"/>
      <c r="AA3" s="46"/>
      <c r="AB3" s="47"/>
      <c r="AC3" s="48"/>
      <c r="AD3" s="48"/>
      <c r="AE3" s="46"/>
      <c r="AF3" s="47"/>
      <c r="AG3" s="48"/>
      <c r="AH3" s="48"/>
      <c r="AI3" s="48"/>
      <c r="AJ3" s="46"/>
      <c r="AK3" s="47"/>
      <c r="AL3" s="48"/>
      <c r="AM3" s="48"/>
      <c r="AN3" s="49"/>
      <c r="AO3" s="47"/>
      <c r="AP3" s="48"/>
      <c r="AQ3" s="48"/>
      <c r="AR3" s="46"/>
      <c r="AS3" s="47"/>
      <c r="AT3" s="48"/>
      <c r="AU3" s="48"/>
      <c r="AV3" s="48"/>
      <c r="AW3" s="49"/>
      <c r="AX3" s="47"/>
      <c r="AY3" s="48"/>
      <c r="AZ3" s="48"/>
      <c r="BA3" s="48"/>
      <c r="BB3" s="46"/>
      <c r="BC3" s="47"/>
      <c r="BD3" s="48"/>
      <c r="BE3" s="48"/>
      <c r="BF3" s="46"/>
      <c r="BG3" s="47"/>
      <c r="BH3" s="48"/>
      <c r="BI3" s="48"/>
      <c r="BJ3" s="46"/>
    </row>
    <row r="4" spans="1:62" ht="11.25" customHeight="1">
      <c r="A4" s="51"/>
      <c r="B4" s="2" t="s">
        <v>1</v>
      </c>
      <c r="C4" s="31"/>
      <c r="D4" s="32">
        <v>0</v>
      </c>
      <c r="E4" s="32">
        <v>5</v>
      </c>
      <c r="F4" s="52">
        <v>0.001</v>
      </c>
      <c r="G4" s="33"/>
      <c r="H4" s="53">
        <f aca="true" t="shared" si="0" ref="H4:H15">F4*$H$2</f>
        <v>0.3</v>
      </c>
      <c r="I4" s="54">
        <f aca="true" t="shared" si="1" ref="I4:I15">F4*$I$2</f>
        <v>0</v>
      </c>
      <c r="J4" s="55" t="s">
        <v>97</v>
      </c>
      <c r="K4" s="56" t="s">
        <v>37</v>
      </c>
      <c r="L4" s="57"/>
      <c r="M4" s="57"/>
      <c r="N4" s="58"/>
      <c r="O4" s="56"/>
      <c r="P4" s="57"/>
      <c r="Q4" s="57"/>
      <c r="R4" s="59"/>
      <c r="S4" s="60"/>
      <c r="T4" s="61"/>
      <c r="U4" s="62"/>
      <c r="V4" s="62"/>
      <c r="W4" s="63"/>
      <c r="X4" s="64"/>
      <c r="Y4" s="62"/>
      <c r="Z4" s="62"/>
      <c r="AA4" s="65"/>
      <c r="AB4" s="64"/>
      <c r="AC4" s="62"/>
      <c r="AD4" s="62"/>
      <c r="AE4" s="65"/>
      <c r="AF4" s="64"/>
      <c r="AG4" s="62"/>
      <c r="AH4" s="62"/>
      <c r="AI4" s="62"/>
      <c r="AJ4" s="65"/>
      <c r="AK4" s="64"/>
      <c r="AL4" s="62"/>
      <c r="AM4" s="62"/>
      <c r="AN4" s="63"/>
      <c r="AO4" s="64"/>
      <c r="AP4" s="62"/>
      <c r="AQ4" s="62"/>
      <c r="AR4" s="65"/>
      <c r="AS4" s="64"/>
      <c r="AT4" s="62"/>
      <c r="AU4" s="62"/>
      <c r="AV4" s="62"/>
      <c r="AW4" s="63"/>
      <c r="AX4" s="64"/>
      <c r="AY4" s="62"/>
      <c r="AZ4" s="62"/>
      <c r="BA4" s="62"/>
      <c r="BB4" s="65"/>
      <c r="BC4" s="64"/>
      <c r="BD4" s="62"/>
      <c r="BE4" s="62"/>
      <c r="BF4" s="65"/>
      <c r="BG4" s="64"/>
      <c r="BH4" s="62"/>
      <c r="BI4" s="62"/>
      <c r="BJ4" s="65"/>
    </row>
    <row r="5" spans="1:62" ht="11.25" customHeight="1">
      <c r="A5" s="51"/>
      <c r="B5" s="2" t="s">
        <v>2</v>
      </c>
      <c r="C5" s="31"/>
      <c r="D5" s="32">
        <v>0</v>
      </c>
      <c r="E5" s="32">
        <v>10</v>
      </c>
      <c r="F5" s="52">
        <v>0.001</v>
      </c>
      <c r="G5" s="33" t="s">
        <v>49</v>
      </c>
      <c r="H5" s="53">
        <f t="shared" si="0"/>
        <v>0.3</v>
      </c>
      <c r="I5" s="54">
        <f t="shared" si="1"/>
        <v>0</v>
      </c>
      <c r="J5" s="55" t="s">
        <v>84</v>
      </c>
      <c r="K5" s="56" t="s">
        <v>37</v>
      </c>
      <c r="L5" s="57" t="s">
        <v>37</v>
      </c>
      <c r="M5" s="57"/>
      <c r="N5" s="58"/>
      <c r="O5" s="56"/>
      <c r="P5" s="57"/>
      <c r="Q5" s="57"/>
      <c r="R5" s="59"/>
      <c r="S5" s="60"/>
      <c r="T5" s="61"/>
      <c r="U5" s="62"/>
      <c r="V5" s="62"/>
      <c r="W5" s="63"/>
      <c r="X5" s="64"/>
      <c r="Y5" s="62"/>
      <c r="Z5" s="62"/>
      <c r="AA5" s="65"/>
      <c r="AB5" s="64"/>
      <c r="AC5" s="62"/>
      <c r="AD5" s="62"/>
      <c r="AE5" s="65"/>
      <c r="AF5" s="64"/>
      <c r="AG5" s="62"/>
      <c r="AH5" s="62"/>
      <c r="AI5" s="62"/>
      <c r="AJ5" s="65"/>
      <c r="AK5" s="64"/>
      <c r="AL5" s="62"/>
      <c r="AM5" s="62"/>
      <c r="AN5" s="63"/>
      <c r="AO5" s="64"/>
      <c r="AP5" s="62"/>
      <c r="AQ5" s="62"/>
      <c r="AR5" s="65"/>
      <c r="AS5" s="64"/>
      <c r="AT5" s="62"/>
      <c r="AU5" s="62"/>
      <c r="AV5" s="62"/>
      <c r="AW5" s="63"/>
      <c r="AX5" s="64"/>
      <c r="AY5" s="62"/>
      <c r="AZ5" s="62"/>
      <c r="BA5" s="62"/>
      <c r="BB5" s="65"/>
      <c r="BC5" s="64"/>
      <c r="BD5" s="62"/>
      <c r="BE5" s="62"/>
      <c r="BF5" s="65"/>
      <c r="BG5" s="64"/>
      <c r="BH5" s="62"/>
      <c r="BI5" s="62"/>
      <c r="BJ5" s="65"/>
    </row>
    <row r="6" spans="1:62" ht="11.25" customHeight="1">
      <c r="A6" s="51"/>
      <c r="B6" s="2" t="s">
        <v>3</v>
      </c>
      <c r="C6" s="31"/>
      <c r="D6" s="32">
        <v>0</v>
      </c>
      <c r="E6" s="32">
        <v>10</v>
      </c>
      <c r="F6" s="52">
        <v>0.001</v>
      </c>
      <c r="G6" s="33" t="s">
        <v>49</v>
      </c>
      <c r="H6" s="53">
        <f t="shared" si="0"/>
        <v>0.3</v>
      </c>
      <c r="I6" s="54">
        <f t="shared" si="1"/>
        <v>0</v>
      </c>
      <c r="J6" s="55" t="s">
        <v>84</v>
      </c>
      <c r="K6" s="56" t="s">
        <v>37</v>
      </c>
      <c r="L6" s="57" t="s">
        <v>37</v>
      </c>
      <c r="M6" s="57"/>
      <c r="N6" s="58"/>
      <c r="O6" s="56"/>
      <c r="P6" s="57"/>
      <c r="Q6" s="57"/>
      <c r="R6" s="59"/>
      <c r="S6" s="60"/>
      <c r="T6" s="61"/>
      <c r="U6" s="62"/>
      <c r="V6" s="62"/>
      <c r="W6" s="63"/>
      <c r="X6" s="64"/>
      <c r="Y6" s="62"/>
      <c r="Z6" s="62"/>
      <c r="AA6" s="65"/>
      <c r="AB6" s="64"/>
      <c r="AC6" s="62"/>
      <c r="AD6" s="62"/>
      <c r="AE6" s="65"/>
      <c r="AF6" s="64"/>
      <c r="AG6" s="62"/>
      <c r="AH6" s="62"/>
      <c r="AI6" s="62"/>
      <c r="AJ6" s="65"/>
      <c r="AK6" s="64"/>
      <c r="AL6" s="62"/>
      <c r="AM6" s="62"/>
      <c r="AN6" s="63"/>
      <c r="AO6" s="64"/>
      <c r="AP6" s="62"/>
      <c r="AQ6" s="62"/>
      <c r="AR6" s="65"/>
      <c r="AS6" s="64"/>
      <c r="AT6" s="62"/>
      <c r="AU6" s="62"/>
      <c r="AV6" s="62"/>
      <c r="AW6" s="63"/>
      <c r="AX6" s="64"/>
      <c r="AY6" s="62"/>
      <c r="AZ6" s="62"/>
      <c r="BA6" s="62"/>
      <c r="BB6" s="65"/>
      <c r="BC6" s="64"/>
      <c r="BD6" s="62"/>
      <c r="BE6" s="62"/>
      <c r="BF6" s="65"/>
      <c r="BG6" s="64"/>
      <c r="BH6" s="62"/>
      <c r="BI6" s="62"/>
      <c r="BJ6" s="65"/>
    </row>
    <row r="7" spans="1:62" ht="11.25" customHeight="1">
      <c r="A7" s="51"/>
      <c r="B7" s="2" t="s">
        <v>4</v>
      </c>
      <c r="C7" s="31"/>
      <c r="D7" s="32">
        <v>5</v>
      </c>
      <c r="E7" s="32">
        <v>15</v>
      </c>
      <c r="F7" s="52">
        <v>0.004</v>
      </c>
      <c r="G7" s="33"/>
      <c r="H7" s="53">
        <f t="shared" si="0"/>
        <v>1.2</v>
      </c>
      <c r="I7" s="54">
        <f t="shared" si="1"/>
        <v>0</v>
      </c>
      <c r="J7" s="55" t="s">
        <v>84</v>
      </c>
      <c r="K7" s="56"/>
      <c r="L7" s="57" t="s">
        <v>37</v>
      </c>
      <c r="M7" s="57" t="s">
        <v>37</v>
      </c>
      <c r="N7" s="58" t="s">
        <v>37</v>
      </c>
      <c r="O7" s="56"/>
      <c r="P7" s="57"/>
      <c r="Q7" s="57"/>
      <c r="R7" s="59"/>
      <c r="S7" s="60"/>
      <c r="T7" s="61"/>
      <c r="U7" s="62"/>
      <c r="V7" s="62"/>
      <c r="W7" s="63"/>
      <c r="X7" s="64"/>
      <c r="Y7" s="62"/>
      <c r="Z7" s="62"/>
      <c r="AA7" s="65"/>
      <c r="AB7" s="64"/>
      <c r="AC7" s="62"/>
      <c r="AD7" s="62"/>
      <c r="AE7" s="65"/>
      <c r="AF7" s="64"/>
      <c r="AG7" s="62"/>
      <c r="AH7" s="62"/>
      <c r="AI7" s="62"/>
      <c r="AJ7" s="65"/>
      <c r="AK7" s="64"/>
      <c r="AL7" s="62"/>
      <c r="AM7" s="62"/>
      <c r="AN7" s="63"/>
      <c r="AO7" s="64"/>
      <c r="AP7" s="62"/>
      <c r="AQ7" s="62"/>
      <c r="AR7" s="65"/>
      <c r="AS7" s="64"/>
      <c r="AT7" s="62"/>
      <c r="AU7" s="62"/>
      <c r="AV7" s="62"/>
      <c r="AW7" s="63"/>
      <c r="AX7" s="64"/>
      <c r="AY7" s="62"/>
      <c r="AZ7" s="62"/>
      <c r="BA7" s="62"/>
      <c r="BB7" s="65"/>
      <c r="BC7" s="64"/>
      <c r="BD7" s="62"/>
      <c r="BE7" s="62"/>
      <c r="BF7" s="65"/>
      <c r="BG7" s="64"/>
      <c r="BH7" s="62"/>
      <c r="BI7" s="62"/>
      <c r="BJ7" s="65"/>
    </row>
    <row r="8" spans="1:62" ht="11.25" customHeight="1">
      <c r="A8" s="51"/>
      <c r="B8" s="2" t="s">
        <v>31</v>
      </c>
      <c r="C8" s="31"/>
      <c r="D8" s="32">
        <v>5</v>
      </c>
      <c r="E8" s="32">
        <v>10</v>
      </c>
      <c r="F8" s="52">
        <v>0.005</v>
      </c>
      <c r="G8" s="33" t="s">
        <v>49</v>
      </c>
      <c r="H8" s="53">
        <f t="shared" si="0"/>
        <v>1.5</v>
      </c>
      <c r="I8" s="54">
        <f t="shared" si="1"/>
        <v>0</v>
      </c>
      <c r="J8" s="55" t="s">
        <v>84</v>
      </c>
      <c r="K8" s="56"/>
      <c r="L8" s="57" t="s">
        <v>37</v>
      </c>
      <c r="M8" s="57" t="s">
        <v>37</v>
      </c>
      <c r="N8" s="58" t="s">
        <v>37</v>
      </c>
      <c r="O8" s="56"/>
      <c r="P8" s="57"/>
      <c r="Q8" s="61"/>
      <c r="R8" s="59"/>
      <c r="S8" s="60"/>
      <c r="T8" s="61"/>
      <c r="U8" s="62"/>
      <c r="V8" s="62"/>
      <c r="W8" s="63"/>
      <c r="X8" s="64"/>
      <c r="Y8" s="62"/>
      <c r="Z8" s="62"/>
      <c r="AA8" s="65"/>
      <c r="AB8" s="64"/>
      <c r="AC8" s="62"/>
      <c r="AD8" s="62"/>
      <c r="AE8" s="65"/>
      <c r="AF8" s="64"/>
      <c r="AG8" s="62"/>
      <c r="AH8" s="62"/>
      <c r="AI8" s="62"/>
      <c r="AJ8" s="65"/>
      <c r="AK8" s="64"/>
      <c r="AL8" s="62"/>
      <c r="AM8" s="62"/>
      <c r="AN8" s="63"/>
      <c r="AO8" s="64"/>
      <c r="AP8" s="62"/>
      <c r="AQ8" s="62"/>
      <c r="AR8" s="65"/>
      <c r="AS8" s="64"/>
      <c r="AT8" s="62"/>
      <c r="AU8" s="62"/>
      <c r="AV8" s="62"/>
      <c r="AW8" s="63"/>
      <c r="AX8" s="64"/>
      <c r="AY8" s="62"/>
      <c r="AZ8" s="62"/>
      <c r="BA8" s="62"/>
      <c r="BB8" s="65"/>
      <c r="BC8" s="64"/>
      <c r="BD8" s="62"/>
      <c r="BE8" s="62"/>
      <c r="BF8" s="65"/>
      <c r="BG8" s="64"/>
      <c r="BH8" s="62"/>
      <c r="BI8" s="62"/>
      <c r="BJ8" s="65"/>
    </row>
    <row r="9" spans="1:62" ht="11.25" customHeight="1">
      <c r="A9" s="51"/>
      <c r="B9" s="2" t="s">
        <v>5</v>
      </c>
      <c r="C9" s="31"/>
      <c r="D9" s="32">
        <v>15</v>
      </c>
      <c r="E9" s="32">
        <v>5</v>
      </c>
      <c r="F9" s="52">
        <v>0.002</v>
      </c>
      <c r="G9" s="33" t="s">
        <v>49</v>
      </c>
      <c r="H9" s="53">
        <f t="shared" si="0"/>
        <v>0.6</v>
      </c>
      <c r="I9" s="54">
        <f t="shared" si="1"/>
        <v>0</v>
      </c>
      <c r="J9" s="55" t="s">
        <v>84</v>
      </c>
      <c r="K9" s="56"/>
      <c r="L9" s="57"/>
      <c r="M9" s="57"/>
      <c r="N9" s="58" t="s">
        <v>37</v>
      </c>
      <c r="O9" s="56"/>
      <c r="P9" s="57"/>
      <c r="Q9" s="61"/>
      <c r="R9" s="59"/>
      <c r="S9" s="60"/>
      <c r="T9" s="61"/>
      <c r="U9" s="62"/>
      <c r="V9" s="62"/>
      <c r="W9" s="63"/>
      <c r="X9" s="64"/>
      <c r="Y9" s="62"/>
      <c r="Z9" s="62"/>
      <c r="AA9" s="65"/>
      <c r="AB9" s="64"/>
      <c r="AC9" s="62"/>
      <c r="AD9" s="62"/>
      <c r="AE9" s="65"/>
      <c r="AF9" s="64"/>
      <c r="AG9" s="62"/>
      <c r="AH9" s="62"/>
      <c r="AI9" s="62"/>
      <c r="AJ9" s="65"/>
      <c r="AK9" s="64"/>
      <c r="AL9" s="62"/>
      <c r="AM9" s="62"/>
      <c r="AN9" s="63"/>
      <c r="AO9" s="64"/>
      <c r="AP9" s="62"/>
      <c r="AQ9" s="62"/>
      <c r="AR9" s="65"/>
      <c r="AS9" s="64"/>
      <c r="AT9" s="62"/>
      <c r="AU9" s="62"/>
      <c r="AV9" s="62"/>
      <c r="AW9" s="63"/>
      <c r="AX9" s="64"/>
      <c r="AY9" s="62"/>
      <c r="AZ9" s="62"/>
      <c r="BA9" s="62"/>
      <c r="BB9" s="65"/>
      <c r="BC9" s="64"/>
      <c r="BD9" s="62"/>
      <c r="BE9" s="62"/>
      <c r="BF9" s="65"/>
      <c r="BG9" s="64"/>
      <c r="BH9" s="62"/>
      <c r="BI9" s="62"/>
      <c r="BJ9" s="65"/>
    </row>
    <row r="10" spans="1:62" ht="11.25" customHeight="1">
      <c r="A10" s="51"/>
      <c r="B10" s="2" t="s">
        <v>93</v>
      </c>
      <c r="C10" s="31"/>
      <c r="D10" s="32">
        <v>10</v>
      </c>
      <c r="E10" s="32">
        <v>10</v>
      </c>
      <c r="F10" s="52">
        <v>0.019</v>
      </c>
      <c r="G10" s="33"/>
      <c r="H10" s="53">
        <f t="shared" si="0"/>
        <v>5.7</v>
      </c>
      <c r="I10" s="54">
        <f t="shared" si="1"/>
        <v>0</v>
      </c>
      <c r="J10" s="55" t="s">
        <v>84</v>
      </c>
      <c r="K10" s="56"/>
      <c r="L10" s="57"/>
      <c r="M10" s="57" t="s">
        <v>37</v>
      </c>
      <c r="N10" s="58" t="s">
        <v>37</v>
      </c>
      <c r="O10" s="56"/>
      <c r="P10" s="57"/>
      <c r="Q10" s="57"/>
      <c r="R10" s="59"/>
      <c r="S10" s="60"/>
      <c r="T10" s="61"/>
      <c r="U10" s="62"/>
      <c r="V10" s="62"/>
      <c r="W10" s="63"/>
      <c r="X10" s="64"/>
      <c r="Y10" s="62"/>
      <c r="Z10" s="62"/>
      <c r="AA10" s="65"/>
      <c r="AB10" s="64"/>
      <c r="AC10" s="62"/>
      <c r="AD10" s="62"/>
      <c r="AE10" s="65"/>
      <c r="AF10" s="64"/>
      <c r="AG10" s="62"/>
      <c r="AH10" s="62"/>
      <c r="AI10" s="62"/>
      <c r="AJ10" s="65"/>
      <c r="AK10" s="64"/>
      <c r="AL10" s="62"/>
      <c r="AM10" s="62"/>
      <c r="AN10" s="63"/>
      <c r="AO10" s="64"/>
      <c r="AP10" s="62"/>
      <c r="AQ10" s="62"/>
      <c r="AR10" s="65"/>
      <c r="AS10" s="64"/>
      <c r="AT10" s="62"/>
      <c r="AU10" s="62"/>
      <c r="AV10" s="62"/>
      <c r="AW10" s="63"/>
      <c r="AX10" s="64"/>
      <c r="AY10" s="62"/>
      <c r="AZ10" s="62"/>
      <c r="BA10" s="62"/>
      <c r="BB10" s="65"/>
      <c r="BC10" s="64"/>
      <c r="BD10" s="62"/>
      <c r="BE10" s="62"/>
      <c r="BF10" s="65"/>
      <c r="BG10" s="64"/>
      <c r="BH10" s="62"/>
      <c r="BI10" s="62"/>
      <c r="BJ10" s="65"/>
    </row>
    <row r="11" spans="1:62" ht="11.25" customHeight="1">
      <c r="A11" s="51"/>
      <c r="B11" s="2" t="s">
        <v>6</v>
      </c>
      <c r="C11" s="31"/>
      <c r="D11" s="32">
        <v>15</v>
      </c>
      <c r="E11" s="32">
        <v>10</v>
      </c>
      <c r="F11" s="52">
        <v>0.004</v>
      </c>
      <c r="G11" s="33"/>
      <c r="H11" s="53">
        <f t="shared" si="0"/>
        <v>1.2</v>
      </c>
      <c r="I11" s="54">
        <f t="shared" si="1"/>
        <v>0</v>
      </c>
      <c r="J11" s="55" t="s">
        <v>65</v>
      </c>
      <c r="K11" s="56"/>
      <c r="L11" s="57"/>
      <c r="M11" s="57"/>
      <c r="N11" s="58" t="s">
        <v>37</v>
      </c>
      <c r="O11" s="56" t="s">
        <v>37</v>
      </c>
      <c r="P11" s="57"/>
      <c r="Q11" s="57"/>
      <c r="R11" s="66"/>
      <c r="S11" s="60"/>
      <c r="T11" s="61"/>
      <c r="U11" s="62"/>
      <c r="V11" s="62"/>
      <c r="W11" s="63"/>
      <c r="X11" s="64"/>
      <c r="Y11" s="62"/>
      <c r="Z11" s="62"/>
      <c r="AA11" s="65"/>
      <c r="AB11" s="64"/>
      <c r="AC11" s="62"/>
      <c r="AD11" s="62"/>
      <c r="AE11" s="65"/>
      <c r="AF11" s="64"/>
      <c r="AG11" s="62"/>
      <c r="AH11" s="62"/>
      <c r="AI11" s="62"/>
      <c r="AJ11" s="65"/>
      <c r="AK11" s="64"/>
      <c r="AL11" s="62"/>
      <c r="AM11" s="62"/>
      <c r="AN11" s="63"/>
      <c r="AO11" s="64"/>
      <c r="AP11" s="62"/>
      <c r="AQ11" s="62"/>
      <c r="AR11" s="65"/>
      <c r="AS11" s="64"/>
      <c r="AT11" s="62"/>
      <c r="AU11" s="62"/>
      <c r="AV11" s="62"/>
      <c r="AW11" s="63"/>
      <c r="AX11" s="64"/>
      <c r="AY11" s="62"/>
      <c r="AZ11" s="62"/>
      <c r="BA11" s="62"/>
      <c r="BB11" s="65"/>
      <c r="BC11" s="64"/>
      <c r="BD11" s="62"/>
      <c r="BE11" s="62"/>
      <c r="BF11" s="65"/>
      <c r="BG11" s="64"/>
      <c r="BH11" s="62"/>
      <c r="BI11" s="62"/>
      <c r="BJ11" s="65"/>
    </row>
    <row r="12" spans="1:62" ht="11.25" customHeight="1">
      <c r="A12" s="51"/>
      <c r="B12" s="2" t="s">
        <v>7</v>
      </c>
      <c r="C12" s="31" t="s">
        <v>49</v>
      </c>
      <c r="D12" s="32">
        <v>20</v>
      </c>
      <c r="E12" s="32">
        <v>5</v>
      </c>
      <c r="F12" s="52">
        <v>0.001</v>
      </c>
      <c r="G12" s="33" t="s">
        <v>49</v>
      </c>
      <c r="H12" s="53">
        <f t="shared" si="0"/>
        <v>0.3</v>
      </c>
      <c r="I12" s="54">
        <f t="shared" si="1"/>
        <v>0</v>
      </c>
      <c r="J12" s="55" t="s">
        <v>84</v>
      </c>
      <c r="K12" s="56"/>
      <c r="L12" s="57"/>
      <c r="M12" s="57"/>
      <c r="N12" s="58"/>
      <c r="O12" s="56" t="s">
        <v>37</v>
      </c>
      <c r="P12" s="57"/>
      <c r="Q12" s="61"/>
      <c r="R12" s="59"/>
      <c r="S12" s="60"/>
      <c r="T12" s="61"/>
      <c r="U12" s="62"/>
      <c r="V12" s="62"/>
      <c r="W12" s="63"/>
      <c r="X12" s="64"/>
      <c r="Y12" s="62"/>
      <c r="Z12" s="62"/>
      <c r="AA12" s="65"/>
      <c r="AB12" s="64"/>
      <c r="AC12" s="62"/>
      <c r="AD12" s="62"/>
      <c r="AE12" s="65"/>
      <c r="AF12" s="64"/>
      <c r="AG12" s="62"/>
      <c r="AH12" s="62"/>
      <c r="AI12" s="62"/>
      <c r="AJ12" s="65"/>
      <c r="AK12" s="64"/>
      <c r="AL12" s="62"/>
      <c r="AM12" s="62"/>
      <c r="AN12" s="63"/>
      <c r="AO12" s="64"/>
      <c r="AP12" s="62"/>
      <c r="AQ12" s="62"/>
      <c r="AR12" s="65"/>
      <c r="AS12" s="64"/>
      <c r="AT12" s="62"/>
      <c r="AU12" s="62"/>
      <c r="AV12" s="62"/>
      <c r="AW12" s="63"/>
      <c r="AX12" s="64"/>
      <c r="AY12" s="62"/>
      <c r="AZ12" s="62"/>
      <c r="BA12" s="62"/>
      <c r="BB12" s="65"/>
      <c r="BC12" s="64"/>
      <c r="BD12" s="62"/>
      <c r="BE12" s="62"/>
      <c r="BF12" s="65"/>
      <c r="BG12" s="64"/>
      <c r="BH12" s="62"/>
      <c r="BI12" s="62"/>
      <c r="BJ12" s="65"/>
    </row>
    <row r="13" spans="1:62" ht="11.25" customHeight="1">
      <c r="A13" s="51"/>
      <c r="B13" s="2" t="s">
        <v>74</v>
      </c>
      <c r="C13" s="31"/>
      <c r="D13" s="32">
        <v>20</v>
      </c>
      <c r="E13" s="32">
        <v>5</v>
      </c>
      <c r="F13" s="52">
        <v>0.005</v>
      </c>
      <c r="G13" s="33"/>
      <c r="H13" s="53">
        <f t="shared" si="0"/>
        <v>1.5</v>
      </c>
      <c r="I13" s="54">
        <f t="shared" si="1"/>
        <v>0</v>
      </c>
      <c r="J13" s="55" t="s">
        <v>63</v>
      </c>
      <c r="K13" s="56"/>
      <c r="L13" s="57"/>
      <c r="M13" s="57"/>
      <c r="N13" s="58"/>
      <c r="O13" s="56" t="s">
        <v>37</v>
      </c>
      <c r="P13" s="57"/>
      <c r="Q13" s="61"/>
      <c r="R13" s="59"/>
      <c r="S13" s="60"/>
      <c r="T13" s="61"/>
      <c r="U13" s="62"/>
      <c r="V13" s="62"/>
      <c r="W13" s="63"/>
      <c r="X13" s="64"/>
      <c r="Y13" s="62"/>
      <c r="Z13" s="62"/>
      <c r="AA13" s="65"/>
      <c r="AB13" s="64"/>
      <c r="AC13" s="62"/>
      <c r="AD13" s="62"/>
      <c r="AE13" s="65"/>
      <c r="AF13" s="64"/>
      <c r="AG13" s="62"/>
      <c r="AH13" s="62"/>
      <c r="AI13" s="62"/>
      <c r="AJ13" s="65"/>
      <c r="AK13" s="64"/>
      <c r="AL13" s="62"/>
      <c r="AM13" s="62"/>
      <c r="AN13" s="63"/>
      <c r="AO13" s="64"/>
      <c r="AP13" s="62"/>
      <c r="AQ13" s="62"/>
      <c r="AR13" s="65"/>
      <c r="AS13" s="64"/>
      <c r="AT13" s="62"/>
      <c r="AU13" s="62"/>
      <c r="AV13" s="62"/>
      <c r="AW13" s="63"/>
      <c r="AX13" s="64"/>
      <c r="AY13" s="62"/>
      <c r="AZ13" s="62"/>
      <c r="BA13" s="62"/>
      <c r="BB13" s="65"/>
      <c r="BC13" s="64"/>
      <c r="BD13" s="62"/>
      <c r="BE13" s="62"/>
      <c r="BF13" s="65"/>
      <c r="BG13" s="64"/>
      <c r="BH13" s="62"/>
      <c r="BI13" s="62"/>
      <c r="BJ13" s="65"/>
    </row>
    <row r="14" spans="1:62" ht="11.25" customHeight="1">
      <c r="A14" s="51"/>
      <c r="B14" s="2" t="s">
        <v>61</v>
      </c>
      <c r="C14" s="31"/>
      <c r="D14" s="32">
        <v>25</v>
      </c>
      <c r="E14" s="32">
        <v>5</v>
      </c>
      <c r="F14" s="52">
        <v>0.005</v>
      </c>
      <c r="G14" s="33"/>
      <c r="H14" s="53">
        <f t="shared" si="0"/>
        <v>1.5</v>
      </c>
      <c r="I14" s="54">
        <f t="shared" si="1"/>
        <v>0</v>
      </c>
      <c r="J14" s="55" t="s">
        <v>97</v>
      </c>
      <c r="K14" s="56"/>
      <c r="L14" s="57"/>
      <c r="M14" s="57"/>
      <c r="N14" s="58"/>
      <c r="O14" s="56"/>
      <c r="P14" s="57" t="s">
        <v>37</v>
      </c>
      <c r="Q14" s="61"/>
      <c r="R14" s="59"/>
      <c r="S14" s="60"/>
      <c r="T14" s="61"/>
      <c r="U14" s="62"/>
      <c r="V14" s="62"/>
      <c r="W14" s="63"/>
      <c r="X14" s="64"/>
      <c r="Y14" s="62"/>
      <c r="Z14" s="62"/>
      <c r="AA14" s="65"/>
      <c r="AB14" s="64"/>
      <c r="AC14" s="62"/>
      <c r="AD14" s="62"/>
      <c r="AE14" s="65"/>
      <c r="AF14" s="64"/>
      <c r="AG14" s="62"/>
      <c r="AH14" s="62"/>
      <c r="AI14" s="62"/>
      <c r="AJ14" s="65"/>
      <c r="AK14" s="64"/>
      <c r="AL14" s="62"/>
      <c r="AM14" s="62"/>
      <c r="AN14" s="63"/>
      <c r="AO14" s="64"/>
      <c r="AP14" s="62"/>
      <c r="AQ14" s="62"/>
      <c r="AR14" s="65"/>
      <c r="AS14" s="64"/>
      <c r="AT14" s="62"/>
      <c r="AU14" s="62"/>
      <c r="AV14" s="62"/>
      <c r="AW14" s="63"/>
      <c r="AX14" s="64"/>
      <c r="AY14" s="62"/>
      <c r="AZ14" s="62"/>
      <c r="BA14" s="62"/>
      <c r="BB14" s="65"/>
      <c r="BC14" s="64"/>
      <c r="BD14" s="62"/>
      <c r="BE14" s="62"/>
      <c r="BF14" s="65"/>
      <c r="BG14" s="64"/>
      <c r="BH14" s="62"/>
      <c r="BI14" s="62"/>
      <c r="BJ14" s="65"/>
    </row>
    <row r="15" spans="1:62" ht="11.25" customHeight="1">
      <c r="A15" s="51"/>
      <c r="B15" s="2" t="s">
        <v>8</v>
      </c>
      <c r="C15" s="31"/>
      <c r="D15" s="32">
        <v>25</v>
      </c>
      <c r="E15" s="32">
        <v>5</v>
      </c>
      <c r="F15" s="52">
        <v>0.002</v>
      </c>
      <c r="G15" s="33"/>
      <c r="H15" s="53">
        <f t="shared" si="0"/>
        <v>0.6</v>
      </c>
      <c r="I15" s="54">
        <f t="shared" si="1"/>
        <v>0</v>
      </c>
      <c r="J15" s="55" t="s">
        <v>97</v>
      </c>
      <c r="K15" s="56"/>
      <c r="L15" s="57"/>
      <c r="M15" s="57"/>
      <c r="N15" s="58"/>
      <c r="O15" s="56"/>
      <c r="P15" s="57" t="s">
        <v>37</v>
      </c>
      <c r="Q15" s="61"/>
      <c r="R15" s="59"/>
      <c r="S15" s="60"/>
      <c r="T15" s="61"/>
      <c r="U15" s="62"/>
      <c r="V15" s="62"/>
      <c r="W15" s="63"/>
      <c r="X15" s="64"/>
      <c r="Y15" s="62"/>
      <c r="Z15" s="62"/>
      <c r="AA15" s="65"/>
      <c r="AB15" s="64"/>
      <c r="AC15" s="62"/>
      <c r="AD15" s="62"/>
      <c r="AE15" s="65"/>
      <c r="AF15" s="64"/>
      <c r="AG15" s="62"/>
      <c r="AH15" s="62"/>
      <c r="AI15" s="62"/>
      <c r="AJ15" s="65"/>
      <c r="AK15" s="64"/>
      <c r="AL15" s="62"/>
      <c r="AM15" s="62"/>
      <c r="AN15" s="63"/>
      <c r="AO15" s="64"/>
      <c r="AP15" s="62"/>
      <c r="AQ15" s="62"/>
      <c r="AR15" s="65"/>
      <c r="AS15" s="64"/>
      <c r="AT15" s="62"/>
      <c r="AU15" s="62"/>
      <c r="AV15" s="62"/>
      <c r="AW15" s="63"/>
      <c r="AX15" s="64"/>
      <c r="AY15" s="62"/>
      <c r="AZ15" s="62"/>
      <c r="BA15" s="62"/>
      <c r="BB15" s="65"/>
      <c r="BC15" s="64"/>
      <c r="BD15" s="62"/>
      <c r="BE15" s="62"/>
      <c r="BF15" s="65"/>
      <c r="BG15" s="64"/>
      <c r="BH15" s="62"/>
      <c r="BI15" s="62"/>
      <c r="BJ15" s="65"/>
    </row>
    <row r="16" spans="1:62" ht="11.25" customHeight="1">
      <c r="A16" s="1" t="s">
        <v>9</v>
      </c>
      <c r="B16" s="3"/>
      <c r="C16" s="179">
        <f>COUNTA(B17:B26)</f>
        <v>10</v>
      </c>
      <c r="D16" s="37">
        <f>E3</f>
        <v>30</v>
      </c>
      <c r="E16" s="37">
        <v>55</v>
      </c>
      <c r="F16" s="38">
        <f>SUM(F17:F26)</f>
        <v>0.15000000000000002</v>
      </c>
      <c r="G16" s="39"/>
      <c r="H16" s="40">
        <f>SUM(H17:H26)</f>
        <v>45</v>
      </c>
      <c r="I16" s="41">
        <f>SUM(I17:I26)</f>
        <v>0</v>
      </c>
      <c r="J16" s="42"/>
      <c r="K16" s="43"/>
      <c r="L16" s="44"/>
      <c r="M16" s="44"/>
      <c r="N16" s="45"/>
      <c r="O16" s="43"/>
      <c r="P16" s="44"/>
      <c r="Q16" s="44" t="s">
        <v>37</v>
      </c>
      <c r="R16" s="46" t="s">
        <v>37</v>
      </c>
      <c r="S16" s="47" t="s">
        <v>37</v>
      </c>
      <c r="T16" s="48" t="s">
        <v>37</v>
      </c>
      <c r="U16" s="48" t="s">
        <v>37</v>
      </c>
      <c r="V16" s="48" t="s">
        <v>37</v>
      </c>
      <c r="W16" s="49" t="s">
        <v>37</v>
      </c>
      <c r="X16" s="47" t="s">
        <v>37</v>
      </c>
      <c r="Y16" s="48" t="s">
        <v>37</v>
      </c>
      <c r="Z16" s="48" t="s">
        <v>37</v>
      </c>
      <c r="AA16" s="46" t="s">
        <v>37</v>
      </c>
      <c r="AB16" s="47"/>
      <c r="AC16" s="48"/>
      <c r="AD16" s="48"/>
      <c r="AE16" s="46"/>
      <c r="AF16" s="47"/>
      <c r="AG16" s="48"/>
      <c r="AH16" s="48"/>
      <c r="AI16" s="48"/>
      <c r="AJ16" s="46"/>
      <c r="AK16" s="47"/>
      <c r="AL16" s="48"/>
      <c r="AM16" s="48"/>
      <c r="AN16" s="49"/>
      <c r="AO16" s="47"/>
      <c r="AP16" s="48"/>
      <c r="AQ16" s="48"/>
      <c r="AR16" s="46"/>
      <c r="AS16" s="47"/>
      <c r="AT16" s="48"/>
      <c r="AU16" s="48"/>
      <c r="AV16" s="48"/>
      <c r="AW16" s="49"/>
      <c r="AX16" s="47"/>
      <c r="AY16" s="48"/>
      <c r="AZ16" s="48"/>
      <c r="BA16" s="48"/>
      <c r="BB16" s="46"/>
      <c r="BC16" s="47"/>
      <c r="BD16" s="48"/>
      <c r="BE16" s="48"/>
      <c r="BF16" s="46"/>
      <c r="BG16" s="47"/>
      <c r="BH16" s="48"/>
      <c r="BI16" s="48"/>
      <c r="BJ16" s="46"/>
    </row>
    <row r="17" spans="1:62" ht="11.25" customHeight="1">
      <c r="A17" s="51"/>
      <c r="B17" s="150" t="s">
        <v>50</v>
      </c>
      <c r="C17" s="31" t="s">
        <v>49</v>
      </c>
      <c r="D17" s="32">
        <v>0</v>
      </c>
      <c r="E17" s="32">
        <v>35</v>
      </c>
      <c r="F17" s="52">
        <v>0.04</v>
      </c>
      <c r="G17" s="33"/>
      <c r="H17" s="53">
        <f aca="true" t="shared" si="2" ref="H17:H26">F17*$H$2</f>
        <v>12</v>
      </c>
      <c r="I17" s="54">
        <f aca="true" t="shared" si="3" ref="I17:I26">F17*$I$2</f>
        <v>0</v>
      </c>
      <c r="J17" s="55" t="s">
        <v>84</v>
      </c>
      <c r="K17" s="68"/>
      <c r="L17" s="69"/>
      <c r="M17" s="69"/>
      <c r="N17" s="70"/>
      <c r="O17" s="68"/>
      <c r="P17" s="69"/>
      <c r="Q17" s="69" t="s">
        <v>37</v>
      </c>
      <c r="R17" s="71" t="s">
        <v>37</v>
      </c>
      <c r="S17" s="68" t="s">
        <v>37</v>
      </c>
      <c r="T17" s="69" t="s">
        <v>37</v>
      </c>
      <c r="U17" s="69" t="s">
        <v>37</v>
      </c>
      <c r="V17" s="62" t="s">
        <v>37</v>
      </c>
      <c r="W17" s="63" t="s">
        <v>37</v>
      </c>
      <c r="X17" s="64"/>
      <c r="Y17" s="62"/>
      <c r="Z17" s="62"/>
      <c r="AA17" s="65"/>
      <c r="AB17" s="64"/>
      <c r="AC17" s="62"/>
      <c r="AD17" s="62"/>
      <c r="AE17" s="65"/>
      <c r="AF17" s="64"/>
      <c r="AG17" s="62"/>
      <c r="AH17" s="62"/>
      <c r="AI17" s="62"/>
      <c r="AJ17" s="65"/>
      <c r="AK17" s="64"/>
      <c r="AL17" s="62"/>
      <c r="AM17" s="62"/>
      <c r="AN17" s="63"/>
      <c r="AO17" s="64"/>
      <c r="AP17" s="62"/>
      <c r="AQ17" s="62"/>
      <c r="AR17" s="65"/>
      <c r="AS17" s="64"/>
      <c r="AT17" s="62"/>
      <c r="AU17" s="62"/>
      <c r="AV17" s="62"/>
      <c r="AW17" s="63"/>
      <c r="AX17" s="64"/>
      <c r="AY17" s="62"/>
      <c r="AZ17" s="62"/>
      <c r="BA17" s="62"/>
      <c r="BB17" s="65"/>
      <c r="BC17" s="64"/>
      <c r="BD17" s="62"/>
      <c r="BE17" s="62"/>
      <c r="BF17" s="65"/>
      <c r="BG17" s="64"/>
      <c r="BH17" s="62"/>
      <c r="BI17" s="62"/>
      <c r="BJ17" s="65"/>
    </row>
    <row r="18" spans="1:62" ht="11.25" customHeight="1">
      <c r="A18" s="51"/>
      <c r="B18" s="150" t="s">
        <v>10</v>
      </c>
      <c r="C18" s="31"/>
      <c r="D18" s="32">
        <v>10</v>
      </c>
      <c r="E18" s="32">
        <v>35</v>
      </c>
      <c r="F18" s="52">
        <v>0.03</v>
      </c>
      <c r="G18" s="33"/>
      <c r="H18" s="53">
        <f t="shared" si="2"/>
        <v>9</v>
      </c>
      <c r="I18" s="54">
        <f t="shared" si="3"/>
        <v>0</v>
      </c>
      <c r="J18" s="55" t="s">
        <v>84</v>
      </c>
      <c r="K18" s="56"/>
      <c r="L18" s="57"/>
      <c r="M18" s="57"/>
      <c r="N18" s="58"/>
      <c r="O18" s="56"/>
      <c r="P18" s="57"/>
      <c r="Q18" s="57"/>
      <c r="R18" s="59"/>
      <c r="S18" s="60" t="s">
        <v>37</v>
      </c>
      <c r="T18" s="61" t="s">
        <v>37</v>
      </c>
      <c r="U18" s="61" t="s">
        <v>37</v>
      </c>
      <c r="V18" s="61" t="s">
        <v>37</v>
      </c>
      <c r="W18" s="72" t="s">
        <v>37</v>
      </c>
      <c r="X18" s="60" t="s">
        <v>37</v>
      </c>
      <c r="Y18" s="61" t="s">
        <v>37</v>
      </c>
      <c r="Z18" s="61"/>
      <c r="AA18" s="59"/>
      <c r="AB18" s="60"/>
      <c r="AC18" s="61"/>
      <c r="AD18" s="61"/>
      <c r="AE18" s="65"/>
      <c r="AF18" s="64"/>
      <c r="AG18" s="62"/>
      <c r="AH18" s="62"/>
      <c r="AI18" s="62"/>
      <c r="AJ18" s="65"/>
      <c r="AK18" s="64"/>
      <c r="AL18" s="62"/>
      <c r="AM18" s="62"/>
      <c r="AN18" s="63"/>
      <c r="AO18" s="64"/>
      <c r="AP18" s="62"/>
      <c r="AQ18" s="62"/>
      <c r="AR18" s="65"/>
      <c r="AS18" s="64"/>
      <c r="AT18" s="62"/>
      <c r="AU18" s="62"/>
      <c r="AV18" s="62"/>
      <c r="AW18" s="63"/>
      <c r="AX18" s="64"/>
      <c r="AY18" s="62"/>
      <c r="AZ18" s="62"/>
      <c r="BA18" s="62"/>
      <c r="BB18" s="65"/>
      <c r="BC18" s="64"/>
      <c r="BD18" s="62"/>
      <c r="BE18" s="62"/>
      <c r="BF18" s="65"/>
      <c r="BG18" s="64"/>
      <c r="BH18" s="62"/>
      <c r="BI18" s="62"/>
      <c r="BJ18" s="65"/>
    </row>
    <row r="19" spans="1:62" ht="11.25" customHeight="1">
      <c r="A19" s="51"/>
      <c r="B19" s="150" t="s">
        <v>15</v>
      </c>
      <c r="C19" s="31"/>
      <c r="D19" s="32">
        <v>10</v>
      </c>
      <c r="E19" s="32">
        <v>35</v>
      </c>
      <c r="F19" s="52">
        <v>0.02</v>
      </c>
      <c r="G19" s="33" t="s">
        <v>49</v>
      </c>
      <c r="H19" s="53">
        <f>F19*$H$2</f>
        <v>6</v>
      </c>
      <c r="I19" s="54">
        <f>F19*$I$2</f>
        <v>0</v>
      </c>
      <c r="J19" s="55" t="s">
        <v>84</v>
      </c>
      <c r="K19" s="68"/>
      <c r="L19" s="69"/>
      <c r="M19" s="69"/>
      <c r="N19" s="70"/>
      <c r="O19" s="68"/>
      <c r="P19" s="69"/>
      <c r="Q19" s="69"/>
      <c r="R19" s="71"/>
      <c r="S19" s="68" t="s">
        <v>37</v>
      </c>
      <c r="T19" s="69" t="s">
        <v>37</v>
      </c>
      <c r="U19" s="69" t="s">
        <v>37</v>
      </c>
      <c r="V19" s="62" t="s">
        <v>37</v>
      </c>
      <c r="W19" s="63" t="s">
        <v>37</v>
      </c>
      <c r="X19" s="64" t="s">
        <v>37</v>
      </c>
      <c r="Y19" s="62" t="s">
        <v>37</v>
      </c>
      <c r="Z19" s="62"/>
      <c r="AA19" s="65"/>
      <c r="AB19" s="64"/>
      <c r="AC19" s="62"/>
      <c r="AD19" s="62"/>
      <c r="AE19" s="65"/>
      <c r="AF19" s="64"/>
      <c r="AG19" s="62"/>
      <c r="AH19" s="62"/>
      <c r="AI19" s="62"/>
      <c r="AJ19" s="65"/>
      <c r="AK19" s="64"/>
      <c r="AL19" s="62"/>
      <c r="AM19" s="62"/>
      <c r="AN19" s="63"/>
      <c r="AO19" s="64"/>
      <c r="AP19" s="62"/>
      <c r="AQ19" s="62"/>
      <c r="AR19" s="65"/>
      <c r="AS19" s="64"/>
      <c r="AT19" s="62"/>
      <c r="AU19" s="62"/>
      <c r="AV19" s="62"/>
      <c r="AW19" s="63"/>
      <c r="AX19" s="64"/>
      <c r="AY19" s="62"/>
      <c r="AZ19" s="62"/>
      <c r="BA19" s="62"/>
      <c r="BB19" s="65"/>
      <c r="BC19" s="64"/>
      <c r="BD19" s="62"/>
      <c r="BE19" s="62"/>
      <c r="BF19" s="65"/>
      <c r="BG19" s="64"/>
      <c r="BH19" s="62"/>
      <c r="BI19" s="62"/>
      <c r="BJ19" s="65"/>
    </row>
    <row r="20" spans="1:62" ht="11.25" customHeight="1">
      <c r="A20" s="51"/>
      <c r="B20" s="2" t="s">
        <v>56</v>
      </c>
      <c r="C20" s="31" t="s">
        <v>49</v>
      </c>
      <c r="D20" s="32">
        <v>10</v>
      </c>
      <c r="E20" s="32">
        <v>10</v>
      </c>
      <c r="F20" s="52">
        <v>0.001</v>
      </c>
      <c r="G20" s="33" t="s">
        <v>49</v>
      </c>
      <c r="H20" s="53">
        <f>F20*$H$2</f>
        <v>0.3</v>
      </c>
      <c r="I20" s="54">
        <f>F20*$I$2</f>
        <v>0</v>
      </c>
      <c r="J20" s="55" t="s">
        <v>84</v>
      </c>
      <c r="K20" s="56"/>
      <c r="L20" s="57"/>
      <c r="M20" s="57"/>
      <c r="N20" s="58"/>
      <c r="O20" s="56"/>
      <c r="P20" s="57"/>
      <c r="Q20" s="57"/>
      <c r="R20" s="59"/>
      <c r="S20" s="60" t="s">
        <v>37</v>
      </c>
      <c r="T20" s="61" t="s">
        <v>37</v>
      </c>
      <c r="U20" s="61"/>
      <c r="V20" s="61"/>
      <c r="W20" s="72"/>
      <c r="X20" s="60"/>
      <c r="Y20" s="61"/>
      <c r="Z20" s="61"/>
      <c r="AA20" s="59"/>
      <c r="AB20" s="60"/>
      <c r="AC20" s="61"/>
      <c r="AD20" s="61"/>
      <c r="AE20" s="65"/>
      <c r="AF20" s="64"/>
      <c r="AG20" s="62"/>
      <c r="AH20" s="62"/>
      <c r="AI20" s="62"/>
      <c r="AJ20" s="65"/>
      <c r="AK20" s="64"/>
      <c r="AL20" s="62"/>
      <c r="AM20" s="62"/>
      <c r="AN20" s="63"/>
      <c r="AO20" s="64"/>
      <c r="AP20" s="62"/>
      <c r="AQ20" s="62"/>
      <c r="AR20" s="65"/>
      <c r="AS20" s="64"/>
      <c r="AT20" s="62"/>
      <c r="AU20" s="62"/>
      <c r="AV20" s="62"/>
      <c r="AW20" s="63"/>
      <c r="AX20" s="64"/>
      <c r="AY20" s="62"/>
      <c r="AZ20" s="62"/>
      <c r="BA20" s="62"/>
      <c r="BB20" s="65"/>
      <c r="BC20" s="64"/>
      <c r="BD20" s="62"/>
      <c r="BE20" s="62"/>
      <c r="BF20" s="65"/>
      <c r="BG20" s="64"/>
      <c r="BH20" s="62"/>
      <c r="BI20" s="62"/>
      <c r="BJ20" s="65"/>
    </row>
    <row r="21" spans="1:62" ht="11.25" customHeight="1">
      <c r="A21" s="51"/>
      <c r="B21" s="2" t="s">
        <v>30</v>
      </c>
      <c r="C21" s="31"/>
      <c r="D21" s="32">
        <v>20</v>
      </c>
      <c r="E21" s="32">
        <v>30</v>
      </c>
      <c r="F21" s="52">
        <v>0.028</v>
      </c>
      <c r="G21" s="33"/>
      <c r="H21" s="53">
        <f t="shared" si="2"/>
        <v>8.4</v>
      </c>
      <c r="I21" s="54">
        <f t="shared" si="3"/>
        <v>0</v>
      </c>
      <c r="J21" s="55" t="s">
        <v>65</v>
      </c>
      <c r="K21" s="56"/>
      <c r="L21" s="57"/>
      <c r="M21" s="57"/>
      <c r="N21" s="58"/>
      <c r="O21" s="56"/>
      <c r="P21" s="57"/>
      <c r="Q21" s="57"/>
      <c r="R21" s="59"/>
      <c r="S21" s="60" t="s">
        <v>40</v>
      </c>
      <c r="T21" s="61" t="s">
        <v>40</v>
      </c>
      <c r="U21" s="61" t="s">
        <v>37</v>
      </c>
      <c r="V21" s="61" t="s">
        <v>37</v>
      </c>
      <c r="W21" s="72" t="s">
        <v>37</v>
      </c>
      <c r="X21" s="60" t="s">
        <v>37</v>
      </c>
      <c r="Y21" s="61" t="s">
        <v>37</v>
      </c>
      <c r="Z21" s="61" t="s">
        <v>37</v>
      </c>
      <c r="AA21" s="59"/>
      <c r="AB21" s="60"/>
      <c r="AC21" s="61"/>
      <c r="AD21" s="61"/>
      <c r="AE21" s="65"/>
      <c r="AF21" s="64"/>
      <c r="AG21" s="62"/>
      <c r="AH21" s="62"/>
      <c r="AI21" s="62"/>
      <c r="AJ21" s="65"/>
      <c r="AK21" s="64"/>
      <c r="AL21" s="62"/>
      <c r="AM21" s="62"/>
      <c r="AN21" s="63"/>
      <c r="AO21" s="64"/>
      <c r="AP21" s="62"/>
      <c r="AQ21" s="62"/>
      <c r="AR21" s="65"/>
      <c r="AS21" s="64"/>
      <c r="AT21" s="62"/>
      <c r="AU21" s="62"/>
      <c r="AV21" s="62"/>
      <c r="AW21" s="63"/>
      <c r="AX21" s="64"/>
      <c r="AY21" s="62"/>
      <c r="AZ21" s="62"/>
      <c r="BA21" s="62"/>
      <c r="BB21" s="65"/>
      <c r="BC21" s="64"/>
      <c r="BD21" s="62"/>
      <c r="BE21" s="62"/>
      <c r="BF21" s="65"/>
      <c r="BG21" s="64"/>
      <c r="BH21" s="62"/>
      <c r="BI21" s="62"/>
      <c r="BJ21" s="65"/>
    </row>
    <row r="22" spans="1:62" ht="11.25" customHeight="1">
      <c r="A22" s="51"/>
      <c r="B22" s="2" t="s">
        <v>57</v>
      </c>
      <c r="C22" s="31" t="s">
        <v>49</v>
      </c>
      <c r="D22" s="32">
        <v>30</v>
      </c>
      <c r="E22" s="32">
        <v>10</v>
      </c>
      <c r="F22" s="52">
        <v>0</v>
      </c>
      <c r="G22" s="33"/>
      <c r="H22" s="53">
        <f t="shared" si="2"/>
        <v>0</v>
      </c>
      <c r="I22" s="54">
        <f t="shared" si="3"/>
        <v>0</v>
      </c>
      <c r="J22" s="55" t="s">
        <v>65</v>
      </c>
      <c r="K22" s="56"/>
      <c r="L22" s="57"/>
      <c r="M22" s="57"/>
      <c r="N22" s="58"/>
      <c r="O22" s="56"/>
      <c r="P22" s="57"/>
      <c r="Q22" s="57"/>
      <c r="R22" s="59"/>
      <c r="S22" s="60"/>
      <c r="T22" s="61"/>
      <c r="U22" s="61"/>
      <c r="V22" s="61"/>
      <c r="W22" s="72" t="s">
        <v>37</v>
      </c>
      <c r="X22" s="60" t="s">
        <v>37</v>
      </c>
      <c r="Y22" s="61"/>
      <c r="Z22" s="61"/>
      <c r="AA22" s="59"/>
      <c r="AB22" s="60"/>
      <c r="AC22" s="61"/>
      <c r="AD22" s="61"/>
      <c r="AE22" s="65"/>
      <c r="AF22" s="64"/>
      <c r="AG22" s="62"/>
      <c r="AH22" s="62"/>
      <c r="AI22" s="62"/>
      <c r="AJ22" s="65"/>
      <c r="AK22" s="64"/>
      <c r="AL22" s="62"/>
      <c r="AM22" s="62"/>
      <c r="AN22" s="63"/>
      <c r="AO22" s="64"/>
      <c r="AP22" s="62"/>
      <c r="AQ22" s="62"/>
      <c r="AR22" s="65"/>
      <c r="AS22" s="64"/>
      <c r="AT22" s="62"/>
      <c r="AU22" s="62"/>
      <c r="AV22" s="62"/>
      <c r="AW22" s="63"/>
      <c r="AX22" s="64"/>
      <c r="AY22" s="62"/>
      <c r="AZ22" s="62"/>
      <c r="BA22" s="62"/>
      <c r="BB22" s="65"/>
      <c r="BC22" s="64"/>
      <c r="BD22" s="62"/>
      <c r="BE22" s="62"/>
      <c r="BF22" s="65"/>
      <c r="BG22" s="64"/>
      <c r="BH22" s="62"/>
      <c r="BI22" s="62"/>
      <c r="BJ22" s="65"/>
    </row>
    <row r="23" spans="1:62" ht="11.25" customHeight="1">
      <c r="A23" s="51"/>
      <c r="B23" s="2" t="s">
        <v>11</v>
      </c>
      <c r="C23" s="31"/>
      <c r="D23" s="32">
        <v>40</v>
      </c>
      <c r="E23" s="32">
        <v>5</v>
      </c>
      <c r="F23" s="52">
        <v>0.005</v>
      </c>
      <c r="G23" s="33" t="s">
        <v>49</v>
      </c>
      <c r="H23" s="53">
        <f t="shared" si="2"/>
        <v>1.5</v>
      </c>
      <c r="I23" s="54">
        <f t="shared" si="3"/>
        <v>0</v>
      </c>
      <c r="J23" s="55" t="s">
        <v>84</v>
      </c>
      <c r="K23" s="56"/>
      <c r="L23" s="57"/>
      <c r="M23" s="57"/>
      <c r="N23" s="58"/>
      <c r="O23" s="56"/>
      <c r="P23" s="57"/>
      <c r="Q23" s="57"/>
      <c r="R23" s="59"/>
      <c r="S23" s="60"/>
      <c r="T23" s="61"/>
      <c r="U23" s="61"/>
      <c r="V23" s="61"/>
      <c r="W23" s="72"/>
      <c r="X23" s="60"/>
      <c r="Y23" s="61" t="s">
        <v>37</v>
      </c>
      <c r="Z23" s="61"/>
      <c r="AA23" s="59"/>
      <c r="AB23" s="60"/>
      <c r="AC23" s="61"/>
      <c r="AD23" s="61"/>
      <c r="AE23" s="65"/>
      <c r="AF23" s="64"/>
      <c r="AG23" s="62"/>
      <c r="AH23" s="62"/>
      <c r="AI23" s="62"/>
      <c r="AJ23" s="65"/>
      <c r="AK23" s="64"/>
      <c r="AL23" s="62"/>
      <c r="AM23" s="62"/>
      <c r="AN23" s="63"/>
      <c r="AO23" s="64"/>
      <c r="AP23" s="62"/>
      <c r="AQ23" s="62"/>
      <c r="AR23" s="65"/>
      <c r="AS23" s="64"/>
      <c r="AT23" s="62"/>
      <c r="AU23" s="62"/>
      <c r="AV23" s="62"/>
      <c r="AW23" s="63"/>
      <c r="AX23" s="64"/>
      <c r="AY23" s="62"/>
      <c r="AZ23" s="62"/>
      <c r="BA23" s="62"/>
      <c r="BB23" s="65"/>
      <c r="BC23" s="64"/>
      <c r="BD23" s="62"/>
      <c r="BE23" s="62"/>
      <c r="BF23" s="65"/>
      <c r="BG23" s="64"/>
      <c r="BH23" s="62"/>
      <c r="BI23" s="62"/>
      <c r="BJ23" s="65"/>
    </row>
    <row r="24" spans="1:62" ht="11.25" customHeight="1">
      <c r="A24" s="51"/>
      <c r="B24" s="2" t="s">
        <v>75</v>
      </c>
      <c r="C24" s="31"/>
      <c r="D24" s="32">
        <v>45</v>
      </c>
      <c r="E24" s="32">
        <v>5</v>
      </c>
      <c r="F24" s="52">
        <v>0.01</v>
      </c>
      <c r="G24" s="33"/>
      <c r="H24" s="53">
        <f t="shared" si="2"/>
        <v>3</v>
      </c>
      <c r="I24" s="54">
        <f t="shared" si="3"/>
        <v>0</v>
      </c>
      <c r="J24" s="55" t="s">
        <v>63</v>
      </c>
      <c r="K24" s="56"/>
      <c r="L24" s="57"/>
      <c r="M24" s="57"/>
      <c r="N24" s="58"/>
      <c r="O24" s="56"/>
      <c r="P24" s="57"/>
      <c r="Q24" s="57"/>
      <c r="R24" s="59"/>
      <c r="S24" s="60"/>
      <c r="T24" s="61"/>
      <c r="U24" s="61"/>
      <c r="V24" s="61" t="s">
        <v>40</v>
      </c>
      <c r="W24" s="72"/>
      <c r="X24" s="60"/>
      <c r="Y24" s="61"/>
      <c r="Z24" s="61" t="s">
        <v>37</v>
      </c>
      <c r="AA24" s="59"/>
      <c r="AB24" s="60"/>
      <c r="AC24" s="61"/>
      <c r="AD24" s="61"/>
      <c r="AE24" s="65"/>
      <c r="AF24" s="64"/>
      <c r="AG24" s="62"/>
      <c r="AH24" s="62"/>
      <c r="AI24" s="62"/>
      <c r="AJ24" s="65"/>
      <c r="AK24" s="64"/>
      <c r="AL24" s="62"/>
      <c r="AM24" s="62"/>
      <c r="AN24" s="63"/>
      <c r="AO24" s="64"/>
      <c r="AP24" s="62"/>
      <c r="AQ24" s="62"/>
      <c r="AR24" s="65"/>
      <c r="AS24" s="64"/>
      <c r="AT24" s="62"/>
      <c r="AU24" s="62"/>
      <c r="AV24" s="62"/>
      <c r="AW24" s="63"/>
      <c r="AX24" s="64"/>
      <c r="AY24" s="62"/>
      <c r="AZ24" s="62"/>
      <c r="BA24" s="62"/>
      <c r="BB24" s="65"/>
      <c r="BC24" s="64"/>
      <c r="BD24" s="62"/>
      <c r="BE24" s="62"/>
      <c r="BF24" s="65"/>
      <c r="BG24" s="64"/>
      <c r="BH24" s="62"/>
      <c r="BI24" s="62"/>
      <c r="BJ24" s="65"/>
    </row>
    <row r="25" spans="1:62" ht="11.25" customHeight="1">
      <c r="A25" s="51"/>
      <c r="B25" s="2" t="s">
        <v>61</v>
      </c>
      <c r="C25" s="31"/>
      <c r="D25" s="32">
        <v>50</v>
      </c>
      <c r="E25" s="32">
        <v>5</v>
      </c>
      <c r="F25" s="52">
        <v>0.006</v>
      </c>
      <c r="G25" s="33"/>
      <c r="H25" s="53">
        <f t="shared" si="2"/>
        <v>1.8</v>
      </c>
      <c r="I25" s="54">
        <f t="shared" si="3"/>
        <v>0</v>
      </c>
      <c r="J25" s="55" t="s">
        <v>97</v>
      </c>
      <c r="K25" s="56"/>
      <c r="L25" s="57"/>
      <c r="M25" s="57"/>
      <c r="N25" s="58"/>
      <c r="O25" s="56"/>
      <c r="P25" s="57"/>
      <c r="Q25" s="57"/>
      <c r="R25" s="59"/>
      <c r="S25" s="60"/>
      <c r="T25" s="61"/>
      <c r="U25" s="61"/>
      <c r="V25" s="61"/>
      <c r="W25" s="72"/>
      <c r="X25" s="60"/>
      <c r="Y25" s="61"/>
      <c r="Z25" s="61"/>
      <c r="AA25" s="59" t="s">
        <v>37</v>
      </c>
      <c r="AB25" s="60"/>
      <c r="AC25" s="61"/>
      <c r="AD25" s="61"/>
      <c r="AE25" s="65"/>
      <c r="AF25" s="64"/>
      <c r="AG25" s="62"/>
      <c r="AH25" s="62"/>
      <c r="AI25" s="62"/>
      <c r="AJ25" s="65"/>
      <c r="AK25" s="64"/>
      <c r="AL25" s="62"/>
      <c r="AM25" s="62"/>
      <c r="AN25" s="63"/>
      <c r="AO25" s="64"/>
      <c r="AP25" s="62"/>
      <c r="AQ25" s="62"/>
      <c r="AR25" s="65"/>
      <c r="AS25" s="64"/>
      <c r="AT25" s="62"/>
      <c r="AU25" s="62"/>
      <c r="AV25" s="62"/>
      <c r="AW25" s="63"/>
      <c r="AX25" s="64"/>
      <c r="AY25" s="62"/>
      <c r="AZ25" s="62"/>
      <c r="BA25" s="62"/>
      <c r="BB25" s="65"/>
      <c r="BC25" s="64"/>
      <c r="BD25" s="62"/>
      <c r="BE25" s="62"/>
      <c r="BF25" s="65"/>
      <c r="BG25" s="64"/>
      <c r="BH25" s="62"/>
      <c r="BI25" s="62"/>
      <c r="BJ25" s="65"/>
    </row>
    <row r="26" spans="1:62" ht="11.25" customHeight="1">
      <c r="A26" s="51"/>
      <c r="B26" s="2" t="s">
        <v>12</v>
      </c>
      <c r="C26" s="31"/>
      <c r="D26" s="32">
        <v>50</v>
      </c>
      <c r="E26" s="32">
        <v>5</v>
      </c>
      <c r="F26" s="52">
        <v>0.01</v>
      </c>
      <c r="G26" s="33"/>
      <c r="H26" s="53">
        <f t="shared" si="2"/>
        <v>3</v>
      </c>
      <c r="I26" s="54">
        <f t="shared" si="3"/>
        <v>0</v>
      </c>
      <c r="J26" s="55" t="s">
        <v>97</v>
      </c>
      <c r="K26" s="56"/>
      <c r="L26" s="57"/>
      <c r="M26" s="57"/>
      <c r="N26" s="58"/>
      <c r="O26" s="56"/>
      <c r="P26" s="57"/>
      <c r="Q26" s="57"/>
      <c r="R26" s="59"/>
      <c r="S26" s="60"/>
      <c r="T26" s="61"/>
      <c r="U26" s="61"/>
      <c r="V26" s="61"/>
      <c r="W26" s="72"/>
      <c r="X26" s="60"/>
      <c r="Y26" s="61"/>
      <c r="Z26" s="61"/>
      <c r="AA26" s="59" t="s">
        <v>37</v>
      </c>
      <c r="AB26" s="60"/>
      <c r="AC26" s="61"/>
      <c r="AD26" s="61"/>
      <c r="AE26" s="65"/>
      <c r="AF26" s="64"/>
      <c r="AG26" s="62"/>
      <c r="AH26" s="62"/>
      <c r="AI26" s="62"/>
      <c r="AJ26" s="65"/>
      <c r="AK26" s="64"/>
      <c r="AL26" s="62"/>
      <c r="AM26" s="62"/>
      <c r="AN26" s="63"/>
      <c r="AO26" s="64"/>
      <c r="AP26" s="62"/>
      <c r="AQ26" s="62"/>
      <c r="AR26" s="65"/>
      <c r="AS26" s="64"/>
      <c r="AT26" s="62"/>
      <c r="AU26" s="62"/>
      <c r="AV26" s="62"/>
      <c r="AW26" s="63"/>
      <c r="AX26" s="64"/>
      <c r="AY26" s="62"/>
      <c r="AZ26" s="62"/>
      <c r="BA26" s="62"/>
      <c r="BB26" s="65"/>
      <c r="BC26" s="64"/>
      <c r="BD26" s="62"/>
      <c r="BE26" s="62"/>
      <c r="BF26" s="65"/>
      <c r="BG26" s="64"/>
      <c r="BH26" s="62"/>
      <c r="BI26" s="62"/>
      <c r="BJ26" s="65"/>
    </row>
    <row r="27" spans="1:62" ht="11.25" customHeight="1">
      <c r="A27" s="1" t="s">
        <v>13</v>
      </c>
      <c r="B27" s="3"/>
      <c r="C27" s="179">
        <f>C28+C35+C45</f>
        <v>22</v>
      </c>
      <c r="D27" s="37">
        <f>D16+E16</f>
        <v>85</v>
      </c>
      <c r="E27" s="37">
        <v>135</v>
      </c>
      <c r="F27" s="73">
        <f>F28+F35+F45</f>
        <v>0.6300000000000001</v>
      </c>
      <c r="G27" s="39"/>
      <c r="H27" s="40">
        <f>H28+H35+H45</f>
        <v>189</v>
      </c>
      <c r="I27" s="41">
        <f>I28+I35+I45</f>
        <v>0</v>
      </c>
      <c r="J27" s="42"/>
      <c r="K27" s="43"/>
      <c r="L27" s="44"/>
      <c r="M27" s="44"/>
      <c r="N27" s="45"/>
      <c r="O27" s="43"/>
      <c r="P27" s="44"/>
      <c r="Q27" s="44"/>
      <c r="R27" s="46"/>
      <c r="S27" s="47"/>
      <c r="T27" s="48"/>
      <c r="U27" s="48"/>
      <c r="V27" s="48"/>
      <c r="W27" s="49"/>
      <c r="X27" s="47"/>
      <c r="Y27" s="48"/>
      <c r="Z27" s="48"/>
      <c r="AA27" s="46"/>
      <c r="AB27" s="47" t="s">
        <v>37</v>
      </c>
      <c r="AC27" s="48" t="s">
        <v>37</v>
      </c>
      <c r="AD27" s="48" t="s">
        <v>37</v>
      </c>
      <c r="AE27" s="46" t="s">
        <v>37</v>
      </c>
      <c r="AF27" s="47" t="s">
        <v>37</v>
      </c>
      <c r="AG27" s="48" t="s">
        <v>37</v>
      </c>
      <c r="AH27" s="48" t="s">
        <v>37</v>
      </c>
      <c r="AI27" s="48" t="s">
        <v>37</v>
      </c>
      <c r="AJ27" s="46" t="s">
        <v>37</v>
      </c>
      <c r="AK27" s="47" t="s">
        <v>37</v>
      </c>
      <c r="AL27" s="48" t="s">
        <v>37</v>
      </c>
      <c r="AM27" s="48" t="s">
        <v>37</v>
      </c>
      <c r="AN27" s="49" t="s">
        <v>37</v>
      </c>
      <c r="AO27" s="47" t="s">
        <v>37</v>
      </c>
      <c r="AP27" s="48" t="s">
        <v>37</v>
      </c>
      <c r="AQ27" s="48" t="s">
        <v>37</v>
      </c>
      <c r="AR27" s="46" t="s">
        <v>37</v>
      </c>
      <c r="AS27" s="47" t="s">
        <v>37</v>
      </c>
      <c r="AT27" s="48" t="s">
        <v>37</v>
      </c>
      <c r="AU27" s="48" t="s">
        <v>37</v>
      </c>
      <c r="AV27" s="48" t="s">
        <v>37</v>
      </c>
      <c r="AW27" s="49" t="s">
        <v>37</v>
      </c>
      <c r="AX27" s="47" t="s">
        <v>37</v>
      </c>
      <c r="AY27" s="48" t="s">
        <v>37</v>
      </c>
      <c r="AZ27" s="48" t="s">
        <v>37</v>
      </c>
      <c r="BA27" s="48" t="s">
        <v>37</v>
      </c>
      <c r="BB27" s="46" t="s">
        <v>37</v>
      </c>
      <c r="BC27" s="47" t="s">
        <v>40</v>
      </c>
      <c r="BD27" s="48"/>
      <c r="BE27" s="48"/>
      <c r="BF27" s="46"/>
      <c r="BG27" s="47"/>
      <c r="BH27" s="48"/>
      <c r="BI27" s="48"/>
      <c r="BJ27" s="46"/>
    </row>
    <row r="28" spans="1:62" ht="11.25" customHeight="1">
      <c r="A28" s="74" t="s">
        <v>14</v>
      </c>
      <c r="B28" s="75"/>
      <c r="C28" s="178">
        <f>COUNTA(B29:B34)</f>
        <v>6</v>
      </c>
      <c r="D28" s="76">
        <v>0</v>
      </c>
      <c r="E28" s="76">
        <v>45</v>
      </c>
      <c r="F28" s="77">
        <f>SUM(F29:F34)</f>
        <v>0.15000000000000002</v>
      </c>
      <c r="G28" s="78"/>
      <c r="H28" s="79">
        <f>SUM(H29:H34)</f>
        <v>45</v>
      </c>
      <c r="I28" s="80">
        <f>SUM(I29:I34)</f>
        <v>0</v>
      </c>
      <c r="J28" s="81"/>
      <c r="K28" s="82"/>
      <c r="L28" s="83"/>
      <c r="M28" s="83"/>
      <c r="N28" s="84"/>
      <c r="O28" s="82"/>
      <c r="P28" s="83"/>
      <c r="Q28" s="83"/>
      <c r="R28" s="85"/>
      <c r="S28" s="82"/>
      <c r="T28" s="83"/>
      <c r="U28" s="83"/>
      <c r="V28" s="86"/>
      <c r="W28" s="87"/>
      <c r="X28" s="88" t="s">
        <v>40</v>
      </c>
      <c r="Y28" s="86" t="s">
        <v>40</v>
      </c>
      <c r="Z28" s="86" t="s">
        <v>40</v>
      </c>
      <c r="AA28" s="89" t="s">
        <v>40</v>
      </c>
      <c r="AB28" s="88" t="s">
        <v>71</v>
      </c>
      <c r="AC28" s="86" t="s">
        <v>71</v>
      </c>
      <c r="AD28" s="86" t="s">
        <v>71</v>
      </c>
      <c r="AE28" s="89" t="s">
        <v>71</v>
      </c>
      <c r="AF28" s="88" t="s">
        <v>71</v>
      </c>
      <c r="AG28" s="86" t="s">
        <v>71</v>
      </c>
      <c r="AH28" s="86" t="s">
        <v>71</v>
      </c>
      <c r="AI28" s="86" t="s">
        <v>71</v>
      </c>
      <c r="AJ28" s="89" t="s">
        <v>71</v>
      </c>
      <c r="AK28" s="88"/>
      <c r="AL28" s="86"/>
      <c r="AM28" s="86"/>
      <c r="AN28" s="87"/>
      <c r="AO28" s="88"/>
      <c r="AP28" s="86"/>
      <c r="AQ28" s="86"/>
      <c r="AR28" s="89"/>
      <c r="AS28" s="88"/>
      <c r="AT28" s="86"/>
      <c r="AU28" s="86"/>
      <c r="AV28" s="86"/>
      <c r="AW28" s="87"/>
      <c r="AX28" s="88"/>
      <c r="AY28" s="86"/>
      <c r="AZ28" s="86"/>
      <c r="BA28" s="86"/>
      <c r="BB28" s="89"/>
      <c r="BC28" s="88"/>
      <c r="BD28" s="86"/>
      <c r="BE28" s="86"/>
      <c r="BF28" s="87"/>
      <c r="BG28" s="88"/>
      <c r="BH28" s="86"/>
      <c r="BI28" s="86"/>
      <c r="BJ28" s="90"/>
    </row>
    <row r="29" spans="1:62" ht="11.25" customHeight="1">
      <c r="A29" s="51"/>
      <c r="B29" s="150" t="s">
        <v>58</v>
      </c>
      <c r="C29" s="31"/>
      <c r="D29" s="32">
        <v>0</v>
      </c>
      <c r="E29" s="32">
        <v>40</v>
      </c>
      <c r="F29" s="52">
        <v>0.085</v>
      </c>
      <c r="G29" s="33"/>
      <c r="H29" s="53">
        <f aca="true" t="shared" si="4" ref="H29:H34">F29*$H$2</f>
        <v>25.500000000000004</v>
      </c>
      <c r="I29" s="54">
        <f aca="true" t="shared" si="5" ref="I29:I34">F29*$I$2</f>
        <v>0</v>
      </c>
      <c r="J29" s="55" t="s">
        <v>84</v>
      </c>
      <c r="K29" s="68"/>
      <c r="L29" s="69"/>
      <c r="M29" s="69"/>
      <c r="N29" s="70"/>
      <c r="O29" s="68"/>
      <c r="P29" s="69"/>
      <c r="Q29" s="69"/>
      <c r="R29" s="71"/>
      <c r="S29" s="68"/>
      <c r="T29" s="69"/>
      <c r="U29" s="69"/>
      <c r="V29" s="62"/>
      <c r="W29" s="63"/>
      <c r="X29" s="64" t="s">
        <v>40</v>
      </c>
      <c r="Y29" s="62" t="s">
        <v>40</v>
      </c>
      <c r="Z29" s="62" t="s">
        <v>40</v>
      </c>
      <c r="AA29" s="65" t="s">
        <v>40</v>
      </c>
      <c r="AB29" s="64" t="s">
        <v>37</v>
      </c>
      <c r="AC29" s="62" t="s">
        <v>37</v>
      </c>
      <c r="AD29" s="62" t="s">
        <v>37</v>
      </c>
      <c r="AE29" s="65" t="s">
        <v>37</v>
      </c>
      <c r="AF29" s="64" t="s">
        <v>37</v>
      </c>
      <c r="AG29" s="62" t="s">
        <v>37</v>
      </c>
      <c r="AH29" s="62" t="s">
        <v>37</v>
      </c>
      <c r="AI29" s="62" t="s">
        <v>37</v>
      </c>
      <c r="AJ29" s="65"/>
      <c r="AK29" s="64"/>
      <c r="AL29" s="62"/>
      <c r="AM29" s="62"/>
      <c r="AN29" s="63"/>
      <c r="AO29" s="64"/>
      <c r="AP29" s="62"/>
      <c r="AQ29" s="62"/>
      <c r="AR29" s="65"/>
      <c r="AS29" s="64"/>
      <c r="AT29" s="62"/>
      <c r="AU29" s="62"/>
      <c r="AV29" s="62"/>
      <c r="AW29" s="63"/>
      <c r="AX29" s="64"/>
      <c r="AY29" s="62"/>
      <c r="AZ29" s="62"/>
      <c r="BA29" s="62"/>
      <c r="BB29" s="65"/>
      <c r="BC29" s="64"/>
      <c r="BD29" s="62"/>
      <c r="BE29" s="62"/>
      <c r="BF29" s="65"/>
      <c r="BG29" s="64"/>
      <c r="BH29" s="62"/>
      <c r="BI29" s="62"/>
      <c r="BJ29" s="65"/>
    </row>
    <row r="30" spans="1:62" ht="11.25" customHeight="1">
      <c r="A30" s="51"/>
      <c r="B30" s="2" t="s">
        <v>114</v>
      </c>
      <c r="C30" s="31"/>
      <c r="D30" s="32">
        <v>0</v>
      </c>
      <c r="E30" s="32">
        <v>40</v>
      </c>
      <c r="F30" s="52">
        <v>0.04</v>
      </c>
      <c r="G30" s="33"/>
      <c r="H30" s="53">
        <f t="shared" si="4"/>
        <v>12</v>
      </c>
      <c r="I30" s="54">
        <f t="shared" si="5"/>
        <v>0</v>
      </c>
      <c r="J30" s="55" t="s">
        <v>65</v>
      </c>
      <c r="K30" s="68"/>
      <c r="L30" s="69"/>
      <c r="M30" s="69"/>
      <c r="N30" s="70"/>
      <c r="O30" s="68"/>
      <c r="P30" s="69"/>
      <c r="Q30" s="69"/>
      <c r="R30" s="71"/>
      <c r="S30" s="68"/>
      <c r="T30" s="69"/>
      <c r="U30" s="69"/>
      <c r="V30" s="62"/>
      <c r="W30" s="63"/>
      <c r="X30" s="64"/>
      <c r="Y30" s="62"/>
      <c r="Z30" s="62"/>
      <c r="AA30" s="65"/>
      <c r="AB30" s="64" t="s">
        <v>37</v>
      </c>
      <c r="AC30" s="62" t="s">
        <v>37</v>
      </c>
      <c r="AD30" s="62" t="s">
        <v>37</v>
      </c>
      <c r="AE30" s="65" t="s">
        <v>37</v>
      </c>
      <c r="AF30" s="64" t="s">
        <v>37</v>
      </c>
      <c r="AG30" s="62" t="s">
        <v>37</v>
      </c>
      <c r="AH30" s="62" t="s">
        <v>37</v>
      </c>
      <c r="AI30" s="62" t="s">
        <v>37</v>
      </c>
      <c r="AJ30" s="65" t="s">
        <v>40</v>
      </c>
      <c r="AK30" s="64"/>
      <c r="AL30" s="62"/>
      <c r="AM30" s="62"/>
      <c r="AN30" s="63"/>
      <c r="AO30" s="64"/>
      <c r="AP30" s="62"/>
      <c r="AQ30" s="62"/>
      <c r="AR30" s="65"/>
      <c r="AS30" s="64"/>
      <c r="AT30" s="62"/>
      <c r="AU30" s="62"/>
      <c r="AV30" s="62"/>
      <c r="AW30" s="63"/>
      <c r="AX30" s="64"/>
      <c r="AY30" s="62"/>
      <c r="AZ30" s="62"/>
      <c r="BA30" s="62"/>
      <c r="BB30" s="65"/>
      <c r="BC30" s="64"/>
      <c r="BD30" s="62"/>
      <c r="BE30" s="62"/>
      <c r="BF30" s="65"/>
      <c r="BG30" s="64"/>
      <c r="BH30" s="62"/>
      <c r="BI30" s="62"/>
      <c r="BJ30" s="65"/>
    </row>
    <row r="31" spans="1:62" ht="11.25" customHeight="1">
      <c r="A31" s="51"/>
      <c r="B31" s="2" t="s">
        <v>51</v>
      </c>
      <c r="C31" s="31" t="s">
        <v>49</v>
      </c>
      <c r="D31" s="32">
        <v>20</v>
      </c>
      <c r="E31" s="32">
        <v>20</v>
      </c>
      <c r="F31" s="52">
        <v>0.01</v>
      </c>
      <c r="G31" s="33"/>
      <c r="H31" s="53">
        <f t="shared" si="4"/>
        <v>3</v>
      </c>
      <c r="I31" s="54">
        <f t="shared" si="5"/>
        <v>0</v>
      </c>
      <c r="J31" s="55" t="s">
        <v>65</v>
      </c>
      <c r="K31" s="68"/>
      <c r="L31" s="69"/>
      <c r="M31" s="69"/>
      <c r="N31" s="70"/>
      <c r="O31" s="68"/>
      <c r="P31" s="69"/>
      <c r="Q31" s="69"/>
      <c r="R31" s="71"/>
      <c r="S31" s="68"/>
      <c r="T31" s="69"/>
      <c r="U31" s="69"/>
      <c r="V31" s="62"/>
      <c r="W31" s="63"/>
      <c r="X31" s="64"/>
      <c r="Y31" s="62"/>
      <c r="Z31" s="62"/>
      <c r="AA31" s="65"/>
      <c r="AB31" s="64"/>
      <c r="AC31" s="62"/>
      <c r="AD31" s="62"/>
      <c r="AE31" s="65"/>
      <c r="AF31" s="64" t="s">
        <v>37</v>
      </c>
      <c r="AG31" s="62" t="s">
        <v>37</v>
      </c>
      <c r="AH31" s="62" t="s">
        <v>37</v>
      </c>
      <c r="AI31" s="62" t="s">
        <v>37</v>
      </c>
      <c r="AJ31" s="65"/>
      <c r="AK31" s="64"/>
      <c r="AL31" s="62"/>
      <c r="AM31" s="62"/>
      <c r="AN31" s="63"/>
      <c r="AO31" s="64"/>
      <c r="AP31" s="62"/>
      <c r="AQ31" s="62"/>
      <c r="AR31" s="65"/>
      <c r="AS31" s="64"/>
      <c r="AT31" s="62"/>
      <c r="AU31" s="62"/>
      <c r="AV31" s="62"/>
      <c r="AW31" s="63"/>
      <c r="AX31" s="64"/>
      <c r="AY31" s="62"/>
      <c r="AZ31" s="62"/>
      <c r="BA31" s="62"/>
      <c r="BB31" s="65"/>
      <c r="BC31" s="64"/>
      <c r="BD31" s="62"/>
      <c r="BE31" s="62"/>
      <c r="BF31" s="65"/>
      <c r="BG31" s="64"/>
      <c r="BH31" s="62"/>
      <c r="BI31" s="62"/>
      <c r="BJ31" s="65"/>
    </row>
    <row r="32" spans="1:62" ht="11.25" customHeight="1">
      <c r="A32" s="51"/>
      <c r="B32" s="2" t="s">
        <v>91</v>
      </c>
      <c r="C32" s="31"/>
      <c r="D32" s="32">
        <v>20</v>
      </c>
      <c r="E32" s="32">
        <v>20</v>
      </c>
      <c r="F32" s="52">
        <v>0.002</v>
      </c>
      <c r="G32" s="33" t="s">
        <v>49</v>
      </c>
      <c r="H32" s="53">
        <f t="shared" si="4"/>
        <v>0.6</v>
      </c>
      <c r="I32" s="54">
        <f t="shared" si="5"/>
        <v>0</v>
      </c>
      <c r="J32" s="91" t="s">
        <v>89</v>
      </c>
      <c r="K32" s="68"/>
      <c r="L32" s="69"/>
      <c r="M32" s="69"/>
      <c r="N32" s="70"/>
      <c r="O32" s="68"/>
      <c r="P32" s="69"/>
      <c r="Q32" s="69"/>
      <c r="R32" s="71"/>
      <c r="S32" s="68"/>
      <c r="T32" s="69"/>
      <c r="U32" s="69"/>
      <c r="V32" s="62"/>
      <c r="W32" s="63"/>
      <c r="X32" s="64"/>
      <c r="Y32" s="62"/>
      <c r="Z32" s="62"/>
      <c r="AA32" s="65"/>
      <c r="AB32" s="64"/>
      <c r="AC32" s="62"/>
      <c r="AD32" s="62"/>
      <c r="AE32" s="65"/>
      <c r="AF32" s="64" t="s">
        <v>37</v>
      </c>
      <c r="AG32" s="62" t="s">
        <v>37</v>
      </c>
      <c r="AH32" s="62" t="s">
        <v>37</v>
      </c>
      <c r="AI32" s="62" t="s">
        <v>37</v>
      </c>
      <c r="AJ32" s="65"/>
      <c r="AK32" s="64"/>
      <c r="AL32" s="62"/>
      <c r="AM32" s="62"/>
      <c r="AN32" s="63"/>
      <c r="AO32" s="64"/>
      <c r="AP32" s="62"/>
      <c r="AQ32" s="62"/>
      <c r="AR32" s="65"/>
      <c r="AS32" s="64"/>
      <c r="AT32" s="62"/>
      <c r="AU32" s="62"/>
      <c r="AV32" s="62"/>
      <c r="AW32" s="63"/>
      <c r="AX32" s="64"/>
      <c r="AY32" s="62"/>
      <c r="AZ32" s="62"/>
      <c r="BA32" s="62"/>
      <c r="BB32" s="65"/>
      <c r="BC32" s="64"/>
      <c r="BD32" s="62"/>
      <c r="BE32" s="62"/>
      <c r="BF32" s="65"/>
      <c r="BG32" s="64"/>
      <c r="BH32" s="62"/>
      <c r="BI32" s="62"/>
      <c r="BJ32" s="65"/>
    </row>
    <row r="33" spans="1:62" ht="11.25" customHeight="1">
      <c r="A33" s="51"/>
      <c r="B33" s="2" t="s">
        <v>52</v>
      </c>
      <c r="C33" s="31"/>
      <c r="D33" s="32">
        <v>30</v>
      </c>
      <c r="E33" s="32">
        <v>10</v>
      </c>
      <c r="F33" s="52">
        <v>0.003</v>
      </c>
      <c r="G33" s="33" t="s">
        <v>49</v>
      </c>
      <c r="H33" s="53">
        <f t="shared" si="4"/>
        <v>0.9</v>
      </c>
      <c r="I33" s="54">
        <f t="shared" si="5"/>
        <v>0</v>
      </c>
      <c r="J33" s="91" t="s">
        <v>84</v>
      </c>
      <c r="K33" s="68"/>
      <c r="L33" s="69"/>
      <c r="M33" s="69"/>
      <c r="N33" s="70"/>
      <c r="O33" s="68"/>
      <c r="P33" s="69"/>
      <c r="Q33" s="69"/>
      <c r="R33" s="71"/>
      <c r="S33" s="68"/>
      <c r="T33" s="69"/>
      <c r="U33" s="69"/>
      <c r="V33" s="62"/>
      <c r="W33" s="63"/>
      <c r="X33" s="64"/>
      <c r="Y33" s="62"/>
      <c r="Z33" s="62"/>
      <c r="AA33" s="65"/>
      <c r="AB33" s="64"/>
      <c r="AC33" s="62"/>
      <c r="AD33" s="62"/>
      <c r="AE33" s="65"/>
      <c r="AF33" s="64"/>
      <c r="AG33" s="62"/>
      <c r="AH33" s="62" t="s">
        <v>37</v>
      </c>
      <c r="AI33" s="62" t="s">
        <v>37</v>
      </c>
      <c r="AJ33" s="65"/>
      <c r="AK33" s="64"/>
      <c r="AL33" s="62"/>
      <c r="AM33" s="62"/>
      <c r="AN33" s="63"/>
      <c r="AO33" s="64"/>
      <c r="AP33" s="62"/>
      <c r="AQ33" s="62"/>
      <c r="AR33" s="65"/>
      <c r="AS33" s="64"/>
      <c r="AT33" s="62"/>
      <c r="AU33" s="62"/>
      <c r="AV33" s="62"/>
      <c r="AW33" s="63"/>
      <c r="AX33" s="64"/>
      <c r="AY33" s="62"/>
      <c r="AZ33" s="62"/>
      <c r="BA33" s="62"/>
      <c r="BB33" s="65"/>
      <c r="BC33" s="64"/>
      <c r="BD33" s="62"/>
      <c r="BE33" s="62"/>
      <c r="BF33" s="65"/>
      <c r="BG33" s="64"/>
      <c r="BH33" s="62"/>
      <c r="BI33" s="62"/>
      <c r="BJ33" s="65"/>
    </row>
    <row r="34" spans="1:62" ht="11.25" customHeight="1">
      <c r="A34" s="51"/>
      <c r="B34" s="2" t="s">
        <v>76</v>
      </c>
      <c r="C34" s="31"/>
      <c r="D34" s="32">
        <v>40</v>
      </c>
      <c r="E34" s="32">
        <v>5</v>
      </c>
      <c r="F34" s="52">
        <v>0.01</v>
      </c>
      <c r="G34" s="33"/>
      <c r="H34" s="53">
        <f t="shared" si="4"/>
        <v>3</v>
      </c>
      <c r="I34" s="54">
        <f t="shared" si="5"/>
        <v>0</v>
      </c>
      <c r="J34" s="91" t="s">
        <v>63</v>
      </c>
      <c r="K34" s="68"/>
      <c r="L34" s="69"/>
      <c r="M34" s="69"/>
      <c r="N34" s="70"/>
      <c r="O34" s="68"/>
      <c r="P34" s="69"/>
      <c r="Q34" s="69"/>
      <c r="R34" s="71"/>
      <c r="S34" s="68"/>
      <c r="T34" s="69"/>
      <c r="U34" s="69"/>
      <c r="V34" s="62"/>
      <c r="W34" s="63"/>
      <c r="X34" s="64"/>
      <c r="Y34" s="62"/>
      <c r="Z34" s="62"/>
      <c r="AA34" s="65"/>
      <c r="AB34" s="64"/>
      <c r="AC34" s="62"/>
      <c r="AD34" s="62"/>
      <c r="AE34" s="65"/>
      <c r="AF34" s="64"/>
      <c r="AG34" s="62"/>
      <c r="AH34" s="62"/>
      <c r="AI34" s="62"/>
      <c r="AJ34" s="65" t="s">
        <v>37</v>
      </c>
      <c r="AK34" s="64"/>
      <c r="AL34" s="62"/>
      <c r="AM34" s="62"/>
      <c r="AN34" s="63"/>
      <c r="AO34" s="64"/>
      <c r="AP34" s="62"/>
      <c r="AQ34" s="62"/>
      <c r="AR34" s="65"/>
      <c r="AS34" s="64"/>
      <c r="AT34" s="62"/>
      <c r="AU34" s="62"/>
      <c r="AV34" s="62"/>
      <c r="AW34" s="63"/>
      <c r="AX34" s="64"/>
      <c r="AY34" s="62"/>
      <c r="AZ34" s="62"/>
      <c r="BA34" s="62"/>
      <c r="BB34" s="65"/>
      <c r="BC34" s="64"/>
      <c r="BD34" s="62"/>
      <c r="BE34" s="62"/>
      <c r="BF34" s="65"/>
      <c r="BG34" s="64"/>
      <c r="BH34" s="62"/>
      <c r="BI34" s="62"/>
      <c r="BJ34" s="65"/>
    </row>
    <row r="35" spans="1:62" ht="11.25" customHeight="1">
      <c r="A35" s="74" t="s">
        <v>16</v>
      </c>
      <c r="B35" s="75"/>
      <c r="C35" s="178">
        <f>COUNTA(B36:B44)</f>
        <v>9</v>
      </c>
      <c r="D35" s="76">
        <v>45</v>
      </c>
      <c r="E35" s="76">
        <v>65</v>
      </c>
      <c r="F35" s="77">
        <f>SUM(F36:F44)</f>
        <v>0.33000000000000007</v>
      </c>
      <c r="G35" s="78"/>
      <c r="H35" s="79">
        <f>SUM(H36:H44)</f>
        <v>99</v>
      </c>
      <c r="I35" s="80">
        <f>SUM(I36:I44)</f>
        <v>0</v>
      </c>
      <c r="J35" s="91"/>
      <c r="K35" s="82"/>
      <c r="L35" s="83"/>
      <c r="M35" s="83"/>
      <c r="N35" s="84"/>
      <c r="O35" s="82"/>
      <c r="P35" s="83"/>
      <c r="Q35" s="83"/>
      <c r="R35" s="85"/>
      <c r="S35" s="82"/>
      <c r="T35" s="83"/>
      <c r="U35" s="83"/>
      <c r="V35" s="86"/>
      <c r="W35" s="87"/>
      <c r="X35" s="88"/>
      <c r="Y35" s="86"/>
      <c r="Z35" s="86"/>
      <c r="AA35" s="89"/>
      <c r="AB35" s="88"/>
      <c r="AC35" s="86"/>
      <c r="AD35" s="86"/>
      <c r="AE35" s="89"/>
      <c r="AF35" s="88" t="s">
        <v>40</v>
      </c>
      <c r="AG35" s="86" t="s">
        <v>40</v>
      </c>
      <c r="AH35" s="86" t="s">
        <v>40</v>
      </c>
      <c r="AI35" s="86" t="s">
        <v>40</v>
      </c>
      <c r="AJ35" s="89" t="s">
        <v>40</v>
      </c>
      <c r="AK35" s="88" t="s">
        <v>71</v>
      </c>
      <c r="AL35" s="86" t="s">
        <v>71</v>
      </c>
      <c r="AM35" s="86" t="s">
        <v>71</v>
      </c>
      <c r="AN35" s="87" t="s">
        <v>71</v>
      </c>
      <c r="AO35" s="88" t="s">
        <v>71</v>
      </c>
      <c r="AP35" s="86" t="s">
        <v>71</v>
      </c>
      <c r="AQ35" s="86" t="s">
        <v>71</v>
      </c>
      <c r="AR35" s="89" t="s">
        <v>71</v>
      </c>
      <c r="AS35" s="88" t="s">
        <v>71</v>
      </c>
      <c r="AT35" s="86" t="s">
        <v>71</v>
      </c>
      <c r="AU35" s="86" t="s">
        <v>71</v>
      </c>
      <c r="AV35" s="86" t="s">
        <v>71</v>
      </c>
      <c r="AW35" s="87" t="s">
        <v>71</v>
      </c>
      <c r="AX35" s="88"/>
      <c r="AY35" s="86"/>
      <c r="AZ35" s="86"/>
      <c r="BA35" s="86"/>
      <c r="BB35" s="89"/>
      <c r="BC35" s="88"/>
      <c r="BD35" s="86"/>
      <c r="BE35" s="86"/>
      <c r="BF35" s="87"/>
      <c r="BG35" s="88"/>
      <c r="BH35" s="86"/>
      <c r="BI35" s="86"/>
      <c r="BJ35" s="90"/>
    </row>
    <row r="36" spans="1:62" ht="11.25" customHeight="1" thickBot="1">
      <c r="A36" s="51"/>
      <c r="B36" s="2" t="s">
        <v>88</v>
      </c>
      <c r="C36" s="31"/>
      <c r="D36" s="32">
        <v>0</v>
      </c>
      <c r="E36" s="32">
        <v>10</v>
      </c>
      <c r="F36" s="52">
        <v>0.007</v>
      </c>
      <c r="G36" s="33"/>
      <c r="H36" s="53">
        <f aca="true" t="shared" si="6" ref="H36:H44">F36*$H$2</f>
        <v>2.1</v>
      </c>
      <c r="I36" s="54">
        <f>F36*$I$2</f>
        <v>0</v>
      </c>
      <c r="J36" s="91" t="s">
        <v>89</v>
      </c>
      <c r="K36" s="68"/>
      <c r="L36" s="69"/>
      <c r="M36" s="69"/>
      <c r="N36" s="70"/>
      <c r="O36" s="68"/>
      <c r="P36" s="69"/>
      <c r="Q36" s="69"/>
      <c r="R36" s="71"/>
      <c r="S36" s="68"/>
      <c r="T36" s="69"/>
      <c r="U36" s="69"/>
      <c r="V36" s="62"/>
      <c r="W36" s="63"/>
      <c r="X36" s="64"/>
      <c r="Y36" s="62"/>
      <c r="Z36" s="62"/>
      <c r="AA36" s="65"/>
      <c r="AB36" s="64"/>
      <c r="AC36" s="62"/>
      <c r="AD36" s="62"/>
      <c r="AE36" s="65"/>
      <c r="AF36" s="64"/>
      <c r="AG36" s="62"/>
      <c r="AH36" s="62"/>
      <c r="AI36" s="62"/>
      <c r="AJ36" s="65"/>
      <c r="AK36" s="64" t="s">
        <v>37</v>
      </c>
      <c r="AL36" s="62" t="s">
        <v>37</v>
      </c>
      <c r="AM36" s="62" t="s">
        <v>40</v>
      </c>
      <c r="AN36" s="63" t="s">
        <v>40</v>
      </c>
      <c r="AO36" s="64"/>
      <c r="AP36" s="62"/>
      <c r="AQ36" s="62"/>
      <c r="AR36" s="65"/>
      <c r="AS36" s="64"/>
      <c r="AT36" s="62"/>
      <c r="AU36" s="62"/>
      <c r="AV36" s="62"/>
      <c r="AW36" s="63"/>
      <c r="AX36" s="64"/>
      <c r="AY36" s="62"/>
      <c r="AZ36" s="62"/>
      <c r="BA36" s="62"/>
      <c r="BB36" s="65"/>
      <c r="BC36" s="64"/>
      <c r="BD36" s="62"/>
      <c r="BE36" s="62"/>
      <c r="BF36" s="65"/>
      <c r="BG36" s="64"/>
      <c r="BH36" s="62"/>
      <c r="BI36" s="62"/>
      <c r="BJ36" s="65"/>
    </row>
    <row r="37" spans="1:62" ht="11.25" customHeight="1" thickBot="1">
      <c r="A37" s="51"/>
      <c r="B37" s="151" t="s">
        <v>115</v>
      </c>
      <c r="C37" s="92"/>
      <c r="D37" s="93">
        <v>0</v>
      </c>
      <c r="E37" s="93">
        <v>65</v>
      </c>
      <c r="F37" s="94">
        <v>0.21</v>
      </c>
      <c r="G37" s="95"/>
      <c r="H37" s="96">
        <f t="shared" si="6"/>
        <v>63</v>
      </c>
      <c r="I37" s="149"/>
      <c r="J37" s="91" t="s">
        <v>65</v>
      </c>
      <c r="K37" s="68"/>
      <c r="L37" s="69"/>
      <c r="M37" s="69"/>
      <c r="N37" s="70"/>
      <c r="O37" s="68"/>
      <c r="P37" s="69"/>
      <c r="Q37" s="69"/>
      <c r="R37" s="71"/>
      <c r="S37" s="68"/>
      <c r="T37" s="69"/>
      <c r="U37" s="69"/>
      <c r="V37" s="62"/>
      <c r="W37" s="63"/>
      <c r="X37" s="64"/>
      <c r="Y37" s="62"/>
      <c r="Z37" s="62"/>
      <c r="AA37" s="65"/>
      <c r="AB37" s="64"/>
      <c r="AC37" s="62"/>
      <c r="AD37" s="62"/>
      <c r="AE37" s="65"/>
      <c r="AF37" s="64" t="s">
        <v>40</v>
      </c>
      <c r="AG37" s="62" t="s">
        <v>40</v>
      </c>
      <c r="AH37" s="62" t="s">
        <v>40</v>
      </c>
      <c r="AI37" s="62" t="s">
        <v>40</v>
      </c>
      <c r="AJ37" s="65" t="s">
        <v>40</v>
      </c>
      <c r="AK37" s="64" t="s">
        <v>37</v>
      </c>
      <c r="AL37" s="62" t="s">
        <v>37</v>
      </c>
      <c r="AM37" s="62" t="s">
        <v>37</v>
      </c>
      <c r="AN37" s="63" t="s">
        <v>37</v>
      </c>
      <c r="AO37" s="64" t="s">
        <v>37</v>
      </c>
      <c r="AP37" s="62" t="s">
        <v>37</v>
      </c>
      <c r="AQ37" s="62" t="s">
        <v>37</v>
      </c>
      <c r="AR37" s="65" t="s">
        <v>37</v>
      </c>
      <c r="AS37" s="64" t="s">
        <v>37</v>
      </c>
      <c r="AT37" s="62" t="s">
        <v>37</v>
      </c>
      <c r="AU37" s="62" t="s">
        <v>37</v>
      </c>
      <c r="AV37" s="62" t="s">
        <v>37</v>
      </c>
      <c r="AW37" s="63" t="s">
        <v>37</v>
      </c>
      <c r="AX37" s="64"/>
      <c r="AY37" s="62"/>
      <c r="AZ37" s="62"/>
      <c r="BA37" s="62"/>
      <c r="BB37" s="65"/>
      <c r="BC37" s="64"/>
      <c r="BD37" s="62"/>
      <c r="BE37" s="62"/>
      <c r="BF37" s="65"/>
      <c r="BG37" s="64"/>
      <c r="BH37" s="62"/>
      <c r="BI37" s="62"/>
      <c r="BJ37" s="65"/>
    </row>
    <row r="38" spans="1:62" ht="11.25" customHeight="1">
      <c r="A38" s="51"/>
      <c r="B38" s="148" t="s">
        <v>100</v>
      </c>
      <c r="C38" s="31"/>
      <c r="D38" s="32">
        <v>10</v>
      </c>
      <c r="E38" s="32">
        <v>55</v>
      </c>
      <c r="F38" s="52">
        <v>0.035</v>
      </c>
      <c r="G38" s="33"/>
      <c r="H38" s="53">
        <f t="shared" si="6"/>
        <v>10.500000000000002</v>
      </c>
      <c r="I38" s="54">
        <f aca="true" t="shared" si="7" ref="I38:I44">F38*$I$2</f>
        <v>0</v>
      </c>
      <c r="J38" s="91" t="s">
        <v>89</v>
      </c>
      <c r="K38" s="68"/>
      <c r="L38" s="69"/>
      <c r="M38" s="69"/>
      <c r="N38" s="70"/>
      <c r="O38" s="68"/>
      <c r="P38" s="69"/>
      <c r="Q38" s="69"/>
      <c r="R38" s="71"/>
      <c r="S38" s="68"/>
      <c r="T38" s="69"/>
      <c r="U38" s="69"/>
      <c r="V38" s="62"/>
      <c r="W38" s="63"/>
      <c r="X38" s="64"/>
      <c r="Y38" s="62"/>
      <c r="Z38" s="62"/>
      <c r="AA38" s="65"/>
      <c r="AB38" s="64"/>
      <c r="AC38" s="62"/>
      <c r="AD38" s="62"/>
      <c r="AE38" s="65"/>
      <c r="AF38" s="64"/>
      <c r="AG38" s="62"/>
      <c r="AH38" s="62"/>
      <c r="AI38" s="62"/>
      <c r="AJ38" s="65"/>
      <c r="AK38" s="64"/>
      <c r="AL38" s="62"/>
      <c r="AM38" s="62" t="s">
        <v>37</v>
      </c>
      <c r="AN38" s="63" t="s">
        <v>37</v>
      </c>
      <c r="AO38" s="64" t="s">
        <v>37</v>
      </c>
      <c r="AP38" s="62" t="s">
        <v>37</v>
      </c>
      <c r="AQ38" s="62" t="s">
        <v>37</v>
      </c>
      <c r="AR38" s="65" t="s">
        <v>37</v>
      </c>
      <c r="AS38" s="64" t="s">
        <v>37</v>
      </c>
      <c r="AT38" s="62" t="s">
        <v>37</v>
      </c>
      <c r="AU38" s="62" t="s">
        <v>37</v>
      </c>
      <c r="AV38" s="62" t="s">
        <v>37</v>
      </c>
      <c r="AW38" s="63" t="s">
        <v>37</v>
      </c>
      <c r="AX38" s="64"/>
      <c r="AY38" s="62"/>
      <c r="AZ38" s="62"/>
      <c r="BA38" s="62"/>
      <c r="BB38" s="65"/>
      <c r="BC38" s="64"/>
      <c r="BD38" s="62"/>
      <c r="BE38" s="62"/>
      <c r="BF38" s="65"/>
      <c r="BG38" s="64"/>
      <c r="BH38" s="62"/>
      <c r="BI38" s="62"/>
      <c r="BJ38" s="65"/>
    </row>
    <row r="39" spans="1:62" ht="11.25" customHeight="1">
      <c r="A39" s="51"/>
      <c r="B39" s="148" t="s">
        <v>101</v>
      </c>
      <c r="C39" s="31"/>
      <c r="D39" s="32">
        <v>10</v>
      </c>
      <c r="E39" s="32">
        <v>55</v>
      </c>
      <c r="F39" s="52">
        <v>0.005</v>
      </c>
      <c r="G39" s="33" t="s">
        <v>49</v>
      </c>
      <c r="H39" s="53">
        <f t="shared" si="6"/>
        <v>1.5</v>
      </c>
      <c r="I39" s="54">
        <f t="shared" si="7"/>
        <v>0</v>
      </c>
      <c r="J39" s="91" t="s">
        <v>89</v>
      </c>
      <c r="K39" s="68"/>
      <c r="L39" s="69"/>
      <c r="M39" s="69"/>
      <c r="N39" s="70"/>
      <c r="O39" s="68"/>
      <c r="P39" s="69"/>
      <c r="Q39" s="69"/>
      <c r="R39" s="71"/>
      <c r="S39" s="68"/>
      <c r="T39" s="69"/>
      <c r="U39" s="69"/>
      <c r="V39" s="62"/>
      <c r="W39" s="63"/>
      <c r="X39" s="64"/>
      <c r="Y39" s="62"/>
      <c r="Z39" s="62"/>
      <c r="AA39" s="65"/>
      <c r="AB39" s="64"/>
      <c r="AC39" s="62"/>
      <c r="AD39" s="62"/>
      <c r="AE39" s="65"/>
      <c r="AF39" s="64"/>
      <c r="AG39" s="62"/>
      <c r="AH39" s="62"/>
      <c r="AI39" s="62"/>
      <c r="AJ39" s="65"/>
      <c r="AK39" s="64"/>
      <c r="AL39" s="62"/>
      <c r="AM39" s="62" t="s">
        <v>37</v>
      </c>
      <c r="AN39" s="63" t="s">
        <v>37</v>
      </c>
      <c r="AO39" s="64" t="s">
        <v>37</v>
      </c>
      <c r="AP39" s="62" t="s">
        <v>37</v>
      </c>
      <c r="AQ39" s="62" t="s">
        <v>37</v>
      </c>
      <c r="AR39" s="65" t="s">
        <v>37</v>
      </c>
      <c r="AS39" s="64" t="s">
        <v>37</v>
      </c>
      <c r="AT39" s="62" t="s">
        <v>37</v>
      </c>
      <c r="AU39" s="62" t="s">
        <v>37</v>
      </c>
      <c r="AV39" s="62" t="s">
        <v>37</v>
      </c>
      <c r="AW39" s="63" t="s">
        <v>37</v>
      </c>
      <c r="AX39" s="64"/>
      <c r="AY39" s="62"/>
      <c r="AZ39" s="62"/>
      <c r="BA39" s="62"/>
      <c r="BB39" s="65"/>
      <c r="BC39" s="64"/>
      <c r="BD39" s="62"/>
      <c r="BE39" s="62"/>
      <c r="BF39" s="65"/>
      <c r="BG39" s="64"/>
      <c r="BH39" s="62"/>
      <c r="BI39" s="62"/>
      <c r="BJ39" s="65"/>
    </row>
    <row r="40" spans="1:62" ht="11.25" customHeight="1">
      <c r="A40" s="51"/>
      <c r="B40" s="2" t="s">
        <v>59</v>
      </c>
      <c r="C40" s="31" t="s">
        <v>49</v>
      </c>
      <c r="D40" s="32">
        <v>20</v>
      </c>
      <c r="E40" s="32">
        <v>20</v>
      </c>
      <c r="F40" s="52">
        <v>0.033</v>
      </c>
      <c r="G40" s="33"/>
      <c r="H40" s="53">
        <f t="shared" si="6"/>
        <v>9.9</v>
      </c>
      <c r="I40" s="54">
        <f t="shared" si="7"/>
        <v>0</v>
      </c>
      <c r="J40" s="91" t="s">
        <v>65</v>
      </c>
      <c r="K40" s="68"/>
      <c r="L40" s="69"/>
      <c r="M40" s="69"/>
      <c r="N40" s="70"/>
      <c r="O40" s="68"/>
      <c r="P40" s="69"/>
      <c r="Q40" s="69"/>
      <c r="R40" s="71"/>
      <c r="S40" s="68"/>
      <c r="T40" s="69"/>
      <c r="U40" s="69"/>
      <c r="V40" s="62"/>
      <c r="W40" s="63"/>
      <c r="X40" s="64"/>
      <c r="Y40" s="62"/>
      <c r="Z40" s="62"/>
      <c r="AA40" s="65"/>
      <c r="AB40" s="64"/>
      <c r="AC40" s="62"/>
      <c r="AD40" s="62"/>
      <c r="AE40" s="65"/>
      <c r="AF40" s="64"/>
      <c r="AG40" s="62"/>
      <c r="AH40" s="62"/>
      <c r="AI40" s="62"/>
      <c r="AJ40" s="65"/>
      <c r="AK40" s="64"/>
      <c r="AL40" s="62"/>
      <c r="AM40" s="62"/>
      <c r="AN40" s="63"/>
      <c r="AO40" s="64" t="s">
        <v>37</v>
      </c>
      <c r="AP40" s="62" t="s">
        <v>37</v>
      </c>
      <c r="AQ40" s="62" t="s">
        <v>37</v>
      </c>
      <c r="AR40" s="65" t="s">
        <v>37</v>
      </c>
      <c r="AS40" s="64"/>
      <c r="AT40" s="62"/>
      <c r="AU40" s="62"/>
      <c r="AV40" s="62"/>
      <c r="AW40" s="63"/>
      <c r="AX40" s="64"/>
      <c r="AY40" s="62"/>
      <c r="AZ40" s="62"/>
      <c r="BA40" s="62"/>
      <c r="BB40" s="65"/>
      <c r="BC40" s="64"/>
      <c r="BD40" s="62"/>
      <c r="BE40" s="62"/>
      <c r="BF40" s="65"/>
      <c r="BG40" s="64"/>
      <c r="BH40" s="62"/>
      <c r="BI40" s="62"/>
      <c r="BJ40" s="65"/>
    </row>
    <row r="41" spans="1:62" ht="11.25" customHeight="1">
      <c r="A41" s="51"/>
      <c r="B41" s="2" t="s">
        <v>116</v>
      </c>
      <c r="C41" s="31"/>
      <c r="D41" s="32">
        <v>40</v>
      </c>
      <c r="E41" s="32">
        <v>25</v>
      </c>
      <c r="F41" s="52">
        <v>0.01</v>
      </c>
      <c r="G41" s="33"/>
      <c r="H41" s="53">
        <f t="shared" si="6"/>
        <v>3</v>
      </c>
      <c r="I41" s="54">
        <f t="shared" si="7"/>
        <v>0</v>
      </c>
      <c r="J41" s="91" t="s">
        <v>65</v>
      </c>
      <c r="K41" s="68"/>
      <c r="L41" s="69"/>
      <c r="M41" s="69"/>
      <c r="N41" s="70"/>
      <c r="O41" s="68"/>
      <c r="P41" s="69"/>
      <c r="Q41" s="69"/>
      <c r="R41" s="71"/>
      <c r="S41" s="68"/>
      <c r="T41" s="69"/>
      <c r="U41" s="69"/>
      <c r="V41" s="62"/>
      <c r="W41" s="63"/>
      <c r="X41" s="64"/>
      <c r="Y41" s="62"/>
      <c r="Z41" s="62"/>
      <c r="AA41" s="65"/>
      <c r="AB41" s="64"/>
      <c r="AC41" s="62"/>
      <c r="AD41" s="62"/>
      <c r="AE41" s="65"/>
      <c r="AF41" s="64"/>
      <c r="AG41" s="62"/>
      <c r="AH41" s="62"/>
      <c r="AI41" s="62"/>
      <c r="AJ41" s="65"/>
      <c r="AK41" s="64"/>
      <c r="AL41" s="62"/>
      <c r="AM41" s="62"/>
      <c r="AN41" s="63"/>
      <c r="AO41" s="64"/>
      <c r="AP41" s="62"/>
      <c r="AQ41" s="62"/>
      <c r="AR41" s="65"/>
      <c r="AS41" s="64" t="s">
        <v>37</v>
      </c>
      <c r="AT41" s="62" t="s">
        <v>37</v>
      </c>
      <c r="AU41" s="62" t="s">
        <v>37</v>
      </c>
      <c r="AV41" s="62" t="s">
        <v>37</v>
      </c>
      <c r="AW41" s="63" t="s">
        <v>37</v>
      </c>
      <c r="AX41" s="64"/>
      <c r="AY41" s="62"/>
      <c r="AZ41" s="62"/>
      <c r="BA41" s="62"/>
      <c r="BB41" s="65"/>
      <c r="BC41" s="64"/>
      <c r="BD41" s="62"/>
      <c r="BE41" s="62"/>
      <c r="BF41" s="65"/>
      <c r="BG41" s="64"/>
      <c r="BH41" s="62"/>
      <c r="BI41" s="62"/>
      <c r="BJ41" s="65"/>
    </row>
    <row r="42" spans="1:62" ht="11.25" customHeight="1">
      <c r="A42" s="51"/>
      <c r="B42" s="2" t="s">
        <v>60</v>
      </c>
      <c r="C42" s="31" t="s">
        <v>49</v>
      </c>
      <c r="D42" s="32">
        <v>55</v>
      </c>
      <c r="E42" s="32">
        <v>10</v>
      </c>
      <c r="F42" s="52">
        <v>0.005</v>
      </c>
      <c r="G42" s="33" t="s">
        <v>49</v>
      </c>
      <c r="H42" s="53">
        <f t="shared" si="6"/>
        <v>1.5</v>
      </c>
      <c r="I42" s="54">
        <f t="shared" si="7"/>
        <v>0</v>
      </c>
      <c r="J42" s="91" t="s">
        <v>84</v>
      </c>
      <c r="K42" s="68"/>
      <c r="L42" s="69"/>
      <c r="M42" s="69"/>
      <c r="N42" s="70"/>
      <c r="O42" s="68"/>
      <c r="P42" s="69"/>
      <c r="Q42" s="69"/>
      <c r="R42" s="71"/>
      <c r="S42" s="68"/>
      <c r="T42" s="69"/>
      <c r="U42" s="69"/>
      <c r="V42" s="62"/>
      <c r="W42" s="63"/>
      <c r="X42" s="64"/>
      <c r="Y42" s="62"/>
      <c r="Z42" s="62"/>
      <c r="AA42" s="65"/>
      <c r="AB42" s="64"/>
      <c r="AC42" s="62"/>
      <c r="AD42" s="62"/>
      <c r="AE42" s="65"/>
      <c r="AF42" s="64"/>
      <c r="AG42" s="62"/>
      <c r="AH42" s="62"/>
      <c r="AI42" s="62"/>
      <c r="AJ42" s="65"/>
      <c r="AK42" s="64"/>
      <c r="AL42" s="62"/>
      <c r="AM42" s="62"/>
      <c r="AN42" s="63"/>
      <c r="AO42" s="64"/>
      <c r="AP42" s="62"/>
      <c r="AQ42" s="62"/>
      <c r="AR42" s="65"/>
      <c r="AS42" s="64"/>
      <c r="AT42" s="62"/>
      <c r="AU42" s="62"/>
      <c r="AV42" s="62" t="s">
        <v>37</v>
      </c>
      <c r="AW42" s="63" t="s">
        <v>37</v>
      </c>
      <c r="AX42" s="64"/>
      <c r="AY42" s="62"/>
      <c r="AZ42" s="62"/>
      <c r="BA42" s="62"/>
      <c r="BB42" s="65"/>
      <c r="BC42" s="64"/>
      <c r="BD42" s="62"/>
      <c r="BE42" s="62"/>
      <c r="BF42" s="65"/>
      <c r="BG42" s="64"/>
      <c r="BH42" s="62"/>
      <c r="BI42" s="62"/>
      <c r="BJ42" s="65"/>
    </row>
    <row r="43" spans="1:62" ht="11.25" customHeight="1">
      <c r="A43" s="51"/>
      <c r="B43" s="2" t="s">
        <v>17</v>
      </c>
      <c r="C43" s="31"/>
      <c r="D43" s="32">
        <v>20</v>
      </c>
      <c r="E43" s="32">
        <v>45</v>
      </c>
      <c r="F43" s="52">
        <v>0.01</v>
      </c>
      <c r="G43" s="33"/>
      <c r="H43" s="53">
        <f t="shared" si="6"/>
        <v>3</v>
      </c>
      <c r="I43" s="54">
        <f t="shared" si="7"/>
        <v>0</v>
      </c>
      <c r="J43" s="91" t="s">
        <v>65</v>
      </c>
      <c r="K43" s="68"/>
      <c r="L43" s="69"/>
      <c r="M43" s="69"/>
      <c r="N43" s="70"/>
      <c r="O43" s="68"/>
      <c r="P43" s="69"/>
      <c r="Q43" s="69"/>
      <c r="R43" s="71"/>
      <c r="S43" s="68"/>
      <c r="T43" s="69"/>
      <c r="U43" s="69"/>
      <c r="V43" s="62"/>
      <c r="W43" s="63"/>
      <c r="X43" s="64"/>
      <c r="Y43" s="62"/>
      <c r="Z43" s="62"/>
      <c r="AA43" s="65"/>
      <c r="AB43" s="64"/>
      <c r="AC43" s="62"/>
      <c r="AD43" s="62"/>
      <c r="AE43" s="65"/>
      <c r="AF43" s="64"/>
      <c r="AG43" s="62"/>
      <c r="AH43" s="62"/>
      <c r="AI43" s="62"/>
      <c r="AJ43" s="65"/>
      <c r="AK43" s="64"/>
      <c r="AL43" s="62"/>
      <c r="AM43" s="62"/>
      <c r="AN43" s="63"/>
      <c r="AO43" s="64" t="s">
        <v>37</v>
      </c>
      <c r="AP43" s="62" t="s">
        <v>37</v>
      </c>
      <c r="AQ43" s="62" t="s">
        <v>37</v>
      </c>
      <c r="AR43" s="65" t="s">
        <v>37</v>
      </c>
      <c r="AS43" s="64" t="s">
        <v>37</v>
      </c>
      <c r="AT43" s="62" t="s">
        <v>37</v>
      </c>
      <c r="AU43" s="62" t="s">
        <v>37</v>
      </c>
      <c r="AV43" s="62" t="s">
        <v>37</v>
      </c>
      <c r="AW43" s="63" t="s">
        <v>37</v>
      </c>
      <c r="AX43" s="64"/>
      <c r="AY43" s="62"/>
      <c r="AZ43" s="62"/>
      <c r="BA43" s="62"/>
      <c r="BB43" s="65"/>
      <c r="BC43" s="64"/>
      <c r="BD43" s="62"/>
      <c r="BE43" s="62"/>
      <c r="BF43" s="65"/>
      <c r="BG43" s="64"/>
      <c r="BH43" s="62"/>
      <c r="BI43" s="62"/>
      <c r="BJ43" s="65"/>
    </row>
    <row r="44" spans="1:62" ht="11.25" customHeight="1">
      <c r="A44" s="51"/>
      <c r="B44" s="2" t="s">
        <v>78</v>
      </c>
      <c r="C44" s="31"/>
      <c r="D44" s="32">
        <v>60</v>
      </c>
      <c r="E44" s="32">
        <v>5</v>
      </c>
      <c r="F44" s="52">
        <v>0.015</v>
      </c>
      <c r="G44" s="33"/>
      <c r="H44" s="53">
        <f t="shared" si="6"/>
        <v>4.5</v>
      </c>
      <c r="I44" s="54">
        <f t="shared" si="7"/>
        <v>0</v>
      </c>
      <c r="J44" s="55" t="s">
        <v>63</v>
      </c>
      <c r="K44" s="68"/>
      <c r="L44" s="69"/>
      <c r="M44" s="69"/>
      <c r="N44" s="70"/>
      <c r="O44" s="68"/>
      <c r="P44" s="69"/>
      <c r="Q44" s="69"/>
      <c r="R44" s="71"/>
      <c r="S44" s="68"/>
      <c r="T44" s="69"/>
      <c r="U44" s="69"/>
      <c r="V44" s="62"/>
      <c r="W44" s="63"/>
      <c r="X44" s="64"/>
      <c r="Y44" s="62"/>
      <c r="Z44" s="62"/>
      <c r="AA44" s="65"/>
      <c r="AB44" s="64"/>
      <c r="AC44" s="62"/>
      <c r="AD44" s="62"/>
      <c r="AE44" s="65"/>
      <c r="AF44" s="64"/>
      <c r="AG44" s="62"/>
      <c r="AH44" s="62"/>
      <c r="AI44" s="62"/>
      <c r="AJ44" s="65"/>
      <c r="AK44" s="64"/>
      <c r="AL44" s="62"/>
      <c r="AM44" s="62"/>
      <c r="AN44" s="63"/>
      <c r="AO44" s="64"/>
      <c r="AP44" s="62"/>
      <c r="AQ44" s="62"/>
      <c r="AR44" s="65"/>
      <c r="AS44" s="64"/>
      <c r="AT44" s="62"/>
      <c r="AU44" s="62"/>
      <c r="AV44" s="62"/>
      <c r="AW44" s="63" t="s">
        <v>37</v>
      </c>
      <c r="AX44" s="64"/>
      <c r="AY44" s="62"/>
      <c r="AZ44" s="62"/>
      <c r="BA44" s="62"/>
      <c r="BB44" s="65"/>
      <c r="BC44" s="64"/>
      <c r="BD44" s="62"/>
      <c r="BE44" s="62"/>
      <c r="BF44" s="65"/>
      <c r="BG44" s="64"/>
      <c r="BH44" s="62"/>
      <c r="BI44" s="62"/>
      <c r="BJ44" s="65"/>
    </row>
    <row r="45" spans="1:62" ht="11.25" customHeight="1">
      <c r="A45" s="74" t="s">
        <v>18</v>
      </c>
      <c r="B45" s="75"/>
      <c r="C45" s="178">
        <f>COUNTA(B46:B52)</f>
        <v>7</v>
      </c>
      <c r="D45" s="76">
        <v>75</v>
      </c>
      <c r="E45" s="76">
        <v>60</v>
      </c>
      <c r="F45" s="77">
        <f>SUM(F46:F52)</f>
        <v>0.15000000000000002</v>
      </c>
      <c r="G45" s="78"/>
      <c r="H45" s="79">
        <f>SUM(H46:H52)</f>
        <v>45</v>
      </c>
      <c r="I45" s="80">
        <f>SUM(I46:I52)</f>
        <v>0</v>
      </c>
      <c r="J45" s="81"/>
      <c r="K45" s="82"/>
      <c r="L45" s="83"/>
      <c r="M45" s="83"/>
      <c r="N45" s="84"/>
      <c r="O45" s="82"/>
      <c r="P45" s="83"/>
      <c r="Q45" s="83"/>
      <c r="R45" s="85"/>
      <c r="S45" s="82"/>
      <c r="T45" s="83"/>
      <c r="U45" s="83"/>
      <c r="V45" s="86"/>
      <c r="W45" s="87"/>
      <c r="X45" s="88"/>
      <c r="Y45" s="86"/>
      <c r="Z45" s="86"/>
      <c r="AA45" s="89"/>
      <c r="AB45" s="88"/>
      <c r="AC45" s="86"/>
      <c r="AD45" s="86"/>
      <c r="AE45" s="89"/>
      <c r="AF45" s="88"/>
      <c r="AG45" s="86"/>
      <c r="AH45" s="86"/>
      <c r="AI45" s="86"/>
      <c r="AJ45" s="89"/>
      <c r="AK45" s="88"/>
      <c r="AL45" s="86"/>
      <c r="AM45" s="86"/>
      <c r="AN45" s="87"/>
      <c r="AO45" s="88"/>
      <c r="AP45" s="86"/>
      <c r="AQ45" s="86" t="s">
        <v>71</v>
      </c>
      <c r="AR45" s="89" t="s">
        <v>71</v>
      </c>
      <c r="AS45" s="88" t="s">
        <v>71</v>
      </c>
      <c r="AT45" s="86" t="s">
        <v>71</v>
      </c>
      <c r="AU45" s="86" t="s">
        <v>71</v>
      </c>
      <c r="AV45" s="86" t="s">
        <v>71</v>
      </c>
      <c r="AW45" s="87" t="s">
        <v>71</v>
      </c>
      <c r="AX45" s="88" t="s">
        <v>71</v>
      </c>
      <c r="AY45" s="86" t="s">
        <v>71</v>
      </c>
      <c r="AZ45" s="86" t="s">
        <v>71</v>
      </c>
      <c r="BA45" s="86" t="s">
        <v>71</v>
      </c>
      <c r="BB45" s="89" t="s">
        <v>71</v>
      </c>
      <c r="BC45" s="88"/>
      <c r="BD45" s="86"/>
      <c r="BE45" s="86"/>
      <c r="BF45" s="87"/>
      <c r="BG45" s="88"/>
      <c r="BH45" s="86"/>
      <c r="BI45" s="86"/>
      <c r="BJ45" s="90"/>
    </row>
    <row r="46" spans="1:62" ht="11.25" customHeight="1">
      <c r="A46" s="51"/>
      <c r="B46" s="2" t="s">
        <v>19</v>
      </c>
      <c r="C46" s="31"/>
      <c r="D46" s="32">
        <v>0</v>
      </c>
      <c r="E46" s="32">
        <v>55</v>
      </c>
      <c r="F46" s="52">
        <v>0.073</v>
      </c>
      <c r="G46" s="33"/>
      <c r="H46" s="53">
        <f aca="true" t="shared" si="8" ref="H46:H52">F46*$H$2</f>
        <v>21.9</v>
      </c>
      <c r="I46" s="54">
        <f>F46*$I$2</f>
        <v>0</v>
      </c>
      <c r="J46" s="55" t="s">
        <v>65</v>
      </c>
      <c r="K46" s="68"/>
      <c r="L46" s="69"/>
      <c r="M46" s="69"/>
      <c r="N46" s="70"/>
      <c r="O46" s="68"/>
      <c r="P46" s="69"/>
      <c r="Q46" s="69"/>
      <c r="R46" s="71"/>
      <c r="S46" s="68"/>
      <c r="T46" s="69"/>
      <c r="U46" s="69"/>
      <c r="V46" s="62"/>
      <c r="W46" s="63"/>
      <c r="X46" s="64"/>
      <c r="Y46" s="62"/>
      <c r="Z46" s="62"/>
      <c r="AA46" s="65"/>
      <c r="AB46" s="64"/>
      <c r="AC46" s="62"/>
      <c r="AD46" s="62"/>
      <c r="AE46" s="65"/>
      <c r="AF46" s="64"/>
      <c r="AG46" s="62"/>
      <c r="AH46" s="62"/>
      <c r="AI46" s="62"/>
      <c r="AJ46" s="65"/>
      <c r="AK46" s="64"/>
      <c r="AL46" s="62"/>
      <c r="AM46" s="62"/>
      <c r="AN46" s="63"/>
      <c r="AO46" s="64"/>
      <c r="AP46" s="62"/>
      <c r="AQ46" s="62" t="s">
        <v>37</v>
      </c>
      <c r="AR46" s="65" t="s">
        <v>37</v>
      </c>
      <c r="AS46" s="64" t="s">
        <v>37</v>
      </c>
      <c r="AT46" s="62" t="s">
        <v>37</v>
      </c>
      <c r="AU46" s="62" t="s">
        <v>37</v>
      </c>
      <c r="AV46" s="62" t="s">
        <v>37</v>
      </c>
      <c r="AW46" s="63" t="s">
        <v>37</v>
      </c>
      <c r="AX46" s="64" t="s">
        <v>37</v>
      </c>
      <c r="AY46" s="62" t="s">
        <v>37</v>
      </c>
      <c r="AZ46" s="62" t="s">
        <v>37</v>
      </c>
      <c r="BA46" s="62" t="s">
        <v>37</v>
      </c>
      <c r="BB46" s="65"/>
      <c r="BC46" s="64"/>
      <c r="BD46" s="62"/>
      <c r="BE46" s="62"/>
      <c r="BF46" s="65"/>
      <c r="BG46" s="64"/>
      <c r="BH46" s="62"/>
      <c r="BI46" s="62"/>
      <c r="BJ46" s="65"/>
    </row>
    <row r="47" spans="1:62" ht="11.25" customHeight="1">
      <c r="A47" s="51"/>
      <c r="B47" s="170" t="s">
        <v>86</v>
      </c>
      <c r="C47" s="31"/>
      <c r="D47" s="32">
        <v>0</v>
      </c>
      <c r="E47" s="32">
        <v>55</v>
      </c>
      <c r="F47" s="52">
        <v>0.055</v>
      </c>
      <c r="G47" s="33"/>
      <c r="H47" s="53">
        <f t="shared" si="8"/>
        <v>16.5</v>
      </c>
      <c r="I47" s="54">
        <f>F47*$I$2</f>
        <v>0</v>
      </c>
      <c r="J47" s="55" t="s">
        <v>89</v>
      </c>
      <c r="K47" s="68"/>
      <c r="L47" s="69"/>
      <c r="M47" s="69"/>
      <c r="N47" s="70"/>
      <c r="O47" s="68"/>
      <c r="P47" s="69"/>
      <c r="Q47" s="69"/>
      <c r="R47" s="71"/>
      <c r="S47" s="68"/>
      <c r="T47" s="69"/>
      <c r="U47" s="69"/>
      <c r="V47" s="62"/>
      <c r="W47" s="63"/>
      <c r="X47" s="64"/>
      <c r="Y47" s="62"/>
      <c r="Z47" s="62"/>
      <c r="AA47" s="65"/>
      <c r="AB47" s="64"/>
      <c r="AC47" s="62"/>
      <c r="AD47" s="62"/>
      <c r="AE47" s="65"/>
      <c r="AF47" s="64"/>
      <c r="AG47" s="62"/>
      <c r="AH47" s="62"/>
      <c r="AI47" s="62"/>
      <c r="AJ47" s="65"/>
      <c r="AK47" s="64"/>
      <c r="AL47" s="62"/>
      <c r="AM47" s="62"/>
      <c r="AN47" s="63"/>
      <c r="AO47" s="64"/>
      <c r="AP47" s="62"/>
      <c r="AQ47" s="62" t="s">
        <v>37</v>
      </c>
      <c r="AR47" s="65" t="s">
        <v>37</v>
      </c>
      <c r="AS47" s="64" t="s">
        <v>37</v>
      </c>
      <c r="AT47" s="62" t="s">
        <v>37</v>
      </c>
      <c r="AU47" s="62" t="s">
        <v>37</v>
      </c>
      <c r="AV47" s="62" t="s">
        <v>37</v>
      </c>
      <c r="AW47" s="63" t="s">
        <v>37</v>
      </c>
      <c r="AX47" s="64" t="s">
        <v>37</v>
      </c>
      <c r="AY47" s="62" t="s">
        <v>37</v>
      </c>
      <c r="AZ47" s="62" t="s">
        <v>37</v>
      </c>
      <c r="BA47" s="62" t="s">
        <v>37</v>
      </c>
      <c r="BB47" s="65"/>
      <c r="BC47" s="64"/>
      <c r="BD47" s="62"/>
      <c r="BE47" s="62"/>
      <c r="BF47" s="65"/>
      <c r="BG47" s="64"/>
      <c r="BH47" s="62"/>
      <c r="BI47" s="62"/>
      <c r="BJ47" s="65"/>
    </row>
    <row r="48" spans="1:62" ht="11.25" customHeight="1">
      <c r="A48" s="51"/>
      <c r="B48" s="148" t="s">
        <v>103</v>
      </c>
      <c r="C48" s="31"/>
      <c r="D48" s="32">
        <v>20</v>
      </c>
      <c r="E48" s="32">
        <v>35</v>
      </c>
      <c r="F48" s="52">
        <v>0.005</v>
      </c>
      <c r="G48" s="33" t="s">
        <v>49</v>
      </c>
      <c r="H48" s="53">
        <f t="shared" si="8"/>
        <v>1.5</v>
      </c>
      <c r="I48" s="54"/>
      <c r="J48" s="55" t="s">
        <v>89</v>
      </c>
      <c r="K48" s="68"/>
      <c r="L48" s="69"/>
      <c r="M48" s="69"/>
      <c r="N48" s="70"/>
      <c r="O48" s="68"/>
      <c r="P48" s="69"/>
      <c r="Q48" s="69"/>
      <c r="R48" s="71"/>
      <c r="S48" s="68"/>
      <c r="T48" s="69"/>
      <c r="U48" s="69"/>
      <c r="V48" s="62"/>
      <c r="W48" s="63"/>
      <c r="X48" s="64"/>
      <c r="Y48" s="62"/>
      <c r="Z48" s="62"/>
      <c r="AA48" s="65"/>
      <c r="AB48" s="64"/>
      <c r="AC48" s="62"/>
      <c r="AD48" s="62"/>
      <c r="AE48" s="65"/>
      <c r="AF48" s="64"/>
      <c r="AG48" s="62"/>
      <c r="AH48" s="62"/>
      <c r="AI48" s="62"/>
      <c r="AJ48" s="65"/>
      <c r="AK48" s="64"/>
      <c r="AL48" s="62"/>
      <c r="AM48" s="62"/>
      <c r="AN48" s="63"/>
      <c r="AO48" s="64"/>
      <c r="AP48" s="62"/>
      <c r="AQ48" s="62"/>
      <c r="AR48" s="65"/>
      <c r="AS48" s="64"/>
      <c r="AT48" s="62"/>
      <c r="AU48" s="62" t="s">
        <v>37</v>
      </c>
      <c r="AV48" s="62" t="s">
        <v>37</v>
      </c>
      <c r="AW48" s="63" t="s">
        <v>37</v>
      </c>
      <c r="AX48" s="64" t="s">
        <v>37</v>
      </c>
      <c r="AY48" s="62" t="s">
        <v>37</v>
      </c>
      <c r="AZ48" s="62" t="s">
        <v>37</v>
      </c>
      <c r="BA48" s="62" t="s">
        <v>37</v>
      </c>
      <c r="BB48" s="65"/>
      <c r="BC48" s="64"/>
      <c r="BD48" s="62"/>
      <c r="BE48" s="62"/>
      <c r="BF48" s="65"/>
      <c r="BG48" s="64"/>
      <c r="BH48" s="62"/>
      <c r="BI48" s="62"/>
      <c r="BJ48" s="65"/>
    </row>
    <row r="49" spans="1:62" ht="11.25" customHeight="1">
      <c r="A49" s="51"/>
      <c r="B49" s="2" t="s">
        <v>87</v>
      </c>
      <c r="C49" s="31"/>
      <c r="D49" s="32">
        <v>0</v>
      </c>
      <c r="E49" s="32">
        <v>55</v>
      </c>
      <c r="F49" s="52">
        <v>0.005</v>
      </c>
      <c r="G49" s="33" t="s">
        <v>49</v>
      </c>
      <c r="H49" s="53">
        <f t="shared" si="8"/>
        <v>1.5</v>
      </c>
      <c r="I49" s="54">
        <f>F49*$I$2</f>
        <v>0</v>
      </c>
      <c r="J49" s="55" t="s">
        <v>89</v>
      </c>
      <c r="K49" s="68"/>
      <c r="L49" s="69"/>
      <c r="M49" s="69"/>
      <c r="N49" s="70"/>
      <c r="O49" s="68"/>
      <c r="P49" s="69"/>
      <c r="Q49" s="69"/>
      <c r="R49" s="71"/>
      <c r="S49" s="68"/>
      <c r="T49" s="69"/>
      <c r="U49" s="69"/>
      <c r="V49" s="62"/>
      <c r="W49" s="63"/>
      <c r="X49" s="64"/>
      <c r="Y49" s="62"/>
      <c r="Z49" s="62"/>
      <c r="AA49" s="65"/>
      <c r="AB49" s="64"/>
      <c r="AC49" s="62"/>
      <c r="AD49" s="62"/>
      <c r="AE49" s="65"/>
      <c r="AF49" s="64"/>
      <c r="AG49" s="62"/>
      <c r="AH49" s="62"/>
      <c r="AI49" s="62"/>
      <c r="AJ49" s="65"/>
      <c r="AK49" s="64"/>
      <c r="AL49" s="62"/>
      <c r="AM49" s="62"/>
      <c r="AN49" s="63"/>
      <c r="AO49" s="64"/>
      <c r="AP49" s="62"/>
      <c r="AQ49" s="62" t="s">
        <v>37</v>
      </c>
      <c r="AR49" s="65" t="s">
        <v>37</v>
      </c>
      <c r="AS49" s="64" t="s">
        <v>37</v>
      </c>
      <c r="AT49" s="62" t="s">
        <v>37</v>
      </c>
      <c r="AU49" s="62" t="s">
        <v>37</v>
      </c>
      <c r="AV49" s="62" t="s">
        <v>37</v>
      </c>
      <c r="AW49" s="63" t="s">
        <v>37</v>
      </c>
      <c r="AX49" s="64" t="s">
        <v>37</v>
      </c>
      <c r="AY49" s="62" t="s">
        <v>37</v>
      </c>
      <c r="AZ49" s="62" t="s">
        <v>37</v>
      </c>
      <c r="BA49" s="62" t="s">
        <v>37</v>
      </c>
      <c r="BB49" s="65"/>
      <c r="BC49" s="64"/>
      <c r="BD49" s="62"/>
      <c r="BE49" s="62"/>
      <c r="BF49" s="65"/>
      <c r="BG49" s="64"/>
      <c r="BH49" s="62"/>
      <c r="BI49" s="62"/>
      <c r="BJ49" s="65"/>
    </row>
    <row r="50" spans="1:62" ht="11.25" customHeight="1">
      <c r="A50" s="51"/>
      <c r="B50" s="2" t="s">
        <v>77</v>
      </c>
      <c r="C50" s="31"/>
      <c r="D50" s="32">
        <v>50</v>
      </c>
      <c r="E50" s="32">
        <v>5</v>
      </c>
      <c r="F50" s="52">
        <v>0.005</v>
      </c>
      <c r="G50" s="33"/>
      <c r="H50" s="53">
        <f t="shared" si="8"/>
        <v>1.5</v>
      </c>
      <c r="I50" s="54">
        <f>F50*$I$2</f>
        <v>0</v>
      </c>
      <c r="J50" s="55" t="s">
        <v>63</v>
      </c>
      <c r="K50" s="68"/>
      <c r="L50" s="69"/>
      <c r="M50" s="69"/>
      <c r="N50" s="70"/>
      <c r="O50" s="68"/>
      <c r="P50" s="69"/>
      <c r="Q50" s="69"/>
      <c r="R50" s="71"/>
      <c r="S50" s="68"/>
      <c r="T50" s="69"/>
      <c r="U50" s="69"/>
      <c r="V50" s="62"/>
      <c r="W50" s="63"/>
      <c r="X50" s="64"/>
      <c r="Y50" s="62"/>
      <c r="Z50" s="62"/>
      <c r="AA50" s="65"/>
      <c r="AB50" s="64"/>
      <c r="AC50" s="62"/>
      <c r="AD50" s="62"/>
      <c r="AE50" s="65"/>
      <c r="AF50" s="64"/>
      <c r="AG50" s="62"/>
      <c r="AH50" s="62"/>
      <c r="AI50" s="62"/>
      <c r="AJ50" s="65"/>
      <c r="AK50" s="64"/>
      <c r="AL50" s="62"/>
      <c r="AM50" s="62"/>
      <c r="AN50" s="63"/>
      <c r="AO50" s="64"/>
      <c r="AP50" s="62"/>
      <c r="AQ50" s="62"/>
      <c r="AR50" s="65"/>
      <c r="AS50" s="64"/>
      <c r="AT50" s="62"/>
      <c r="AU50" s="62"/>
      <c r="AV50" s="62"/>
      <c r="AW50" s="63"/>
      <c r="AX50" s="64"/>
      <c r="AY50" s="62"/>
      <c r="AZ50" s="62"/>
      <c r="BA50" s="62" t="s">
        <v>37</v>
      </c>
      <c r="BB50" s="65"/>
      <c r="BC50" s="64"/>
      <c r="BD50" s="62"/>
      <c r="BE50" s="62"/>
      <c r="BF50" s="65"/>
      <c r="BG50" s="64"/>
      <c r="BH50" s="62"/>
      <c r="BI50" s="62"/>
      <c r="BJ50" s="65"/>
    </row>
    <row r="51" spans="1:62" ht="11.25" customHeight="1">
      <c r="A51" s="51"/>
      <c r="B51" s="2" t="s">
        <v>61</v>
      </c>
      <c r="C51" s="31"/>
      <c r="D51" s="32">
        <v>55</v>
      </c>
      <c r="E51" s="32">
        <v>5</v>
      </c>
      <c r="F51" s="52">
        <v>0.005</v>
      </c>
      <c r="G51" s="33"/>
      <c r="H51" s="53">
        <f t="shared" si="8"/>
        <v>1.5</v>
      </c>
      <c r="I51" s="54">
        <f>F51*$I$2</f>
        <v>0</v>
      </c>
      <c r="J51" s="55" t="s">
        <v>97</v>
      </c>
      <c r="K51" s="68"/>
      <c r="L51" s="69"/>
      <c r="M51" s="69"/>
      <c r="N51" s="70"/>
      <c r="O51" s="68"/>
      <c r="P51" s="69"/>
      <c r="Q51" s="69"/>
      <c r="R51" s="71"/>
      <c r="S51" s="68"/>
      <c r="T51" s="69"/>
      <c r="U51" s="69"/>
      <c r="V51" s="62"/>
      <c r="W51" s="63"/>
      <c r="X51" s="64"/>
      <c r="Y51" s="62"/>
      <c r="Z51" s="62"/>
      <c r="AA51" s="65"/>
      <c r="AB51" s="64"/>
      <c r="AC51" s="62"/>
      <c r="AD51" s="62"/>
      <c r="AE51" s="65"/>
      <c r="AF51" s="64"/>
      <c r="AG51" s="62"/>
      <c r="AH51" s="62"/>
      <c r="AI51" s="62"/>
      <c r="AJ51" s="65"/>
      <c r="AK51" s="64"/>
      <c r="AL51" s="62"/>
      <c r="AM51" s="62"/>
      <c r="AN51" s="63"/>
      <c r="AO51" s="64"/>
      <c r="AP51" s="62"/>
      <c r="AQ51" s="62"/>
      <c r="AR51" s="65"/>
      <c r="AS51" s="64"/>
      <c r="AT51" s="62"/>
      <c r="AU51" s="62"/>
      <c r="AV51" s="62"/>
      <c r="AW51" s="63"/>
      <c r="AX51" s="64"/>
      <c r="AY51" s="62"/>
      <c r="AZ51" s="62"/>
      <c r="BA51" s="62"/>
      <c r="BB51" s="65" t="s">
        <v>37</v>
      </c>
      <c r="BC51" s="64"/>
      <c r="BD51" s="62"/>
      <c r="BE51" s="62"/>
      <c r="BF51" s="65"/>
      <c r="BG51" s="64"/>
      <c r="BH51" s="62"/>
      <c r="BI51" s="62"/>
      <c r="BJ51" s="65"/>
    </row>
    <row r="52" spans="1:62" ht="11.25" customHeight="1">
      <c r="A52" s="51"/>
      <c r="B52" s="2" t="s">
        <v>20</v>
      </c>
      <c r="C52" s="31"/>
      <c r="D52" s="32">
        <v>55</v>
      </c>
      <c r="E52" s="32">
        <v>5</v>
      </c>
      <c r="F52" s="52">
        <v>0.002</v>
      </c>
      <c r="G52" s="33"/>
      <c r="H52" s="53">
        <f t="shared" si="8"/>
        <v>0.6</v>
      </c>
      <c r="I52" s="54">
        <f>F52*$I$2</f>
        <v>0</v>
      </c>
      <c r="J52" s="55" t="s">
        <v>97</v>
      </c>
      <c r="K52" s="68"/>
      <c r="L52" s="69"/>
      <c r="M52" s="69"/>
      <c r="N52" s="70"/>
      <c r="O52" s="68"/>
      <c r="P52" s="69"/>
      <c r="Q52" s="69"/>
      <c r="R52" s="71"/>
      <c r="S52" s="68"/>
      <c r="T52" s="69"/>
      <c r="U52" s="69"/>
      <c r="V52" s="62"/>
      <c r="W52" s="63"/>
      <c r="X52" s="64"/>
      <c r="Y52" s="62"/>
      <c r="Z52" s="62"/>
      <c r="AA52" s="65"/>
      <c r="AB52" s="64"/>
      <c r="AC52" s="62"/>
      <c r="AD52" s="62"/>
      <c r="AE52" s="65"/>
      <c r="AF52" s="64"/>
      <c r="AG52" s="62"/>
      <c r="AH52" s="62"/>
      <c r="AI52" s="62"/>
      <c r="AJ52" s="65"/>
      <c r="AK52" s="64"/>
      <c r="AL52" s="62"/>
      <c r="AM52" s="62"/>
      <c r="AN52" s="63"/>
      <c r="AO52" s="64"/>
      <c r="AP52" s="62"/>
      <c r="AQ52" s="62"/>
      <c r="AR52" s="65"/>
      <c r="AS52" s="64"/>
      <c r="AT52" s="62"/>
      <c r="AU52" s="62"/>
      <c r="AV52" s="62"/>
      <c r="AW52" s="63"/>
      <c r="AX52" s="64"/>
      <c r="AY52" s="62"/>
      <c r="AZ52" s="62"/>
      <c r="BA52" s="62"/>
      <c r="BB52" s="65" t="s">
        <v>37</v>
      </c>
      <c r="BC52" s="64"/>
      <c r="BD52" s="62"/>
      <c r="BE52" s="62"/>
      <c r="BF52" s="65"/>
      <c r="BG52" s="64"/>
      <c r="BH52" s="62"/>
      <c r="BI52" s="62"/>
      <c r="BJ52" s="65"/>
    </row>
    <row r="53" spans="1:62" ht="11.25" customHeight="1">
      <c r="A53" s="1" t="s">
        <v>21</v>
      </c>
      <c r="B53" s="97"/>
      <c r="C53" s="179">
        <f>C54+C62</f>
        <v>10</v>
      </c>
      <c r="D53" s="37">
        <f>D27+E27</f>
        <v>220</v>
      </c>
      <c r="E53" s="37">
        <v>40</v>
      </c>
      <c r="F53" s="73">
        <f>F54+F62</f>
        <v>0.1</v>
      </c>
      <c r="G53" s="39"/>
      <c r="H53" s="40">
        <f>H54+H62</f>
        <v>29.999999999999996</v>
      </c>
      <c r="I53" s="41">
        <f>I54+I62</f>
        <v>0</v>
      </c>
      <c r="J53" s="42"/>
      <c r="K53" s="43"/>
      <c r="L53" s="44"/>
      <c r="M53" s="44"/>
      <c r="N53" s="45"/>
      <c r="O53" s="43"/>
      <c r="P53" s="44"/>
      <c r="Q53" s="44"/>
      <c r="R53" s="46"/>
      <c r="S53" s="47"/>
      <c r="T53" s="48"/>
      <c r="U53" s="48"/>
      <c r="V53" s="48"/>
      <c r="W53" s="49"/>
      <c r="X53" s="47"/>
      <c r="Y53" s="48"/>
      <c r="Z53" s="48"/>
      <c r="AA53" s="46"/>
      <c r="AB53" s="47"/>
      <c r="AC53" s="48"/>
      <c r="AD53" s="48"/>
      <c r="AE53" s="46"/>
      <c r="AF53" s="47"/>
      <c r="AG53" s="48"/>
      <c r="AH53" s="48"/>
      <c r="AI53" s="48"/>
      <c r="AJ53" s="46"/>
      <c r="AK53" s="47"/>
      <c r="AL53" s="48"/>
      <c r="AM53" s="48"/>
      <c r="AN53" s="49"/>
      <c r="AO53" s="47"/>
      <c r="AP53" s="48"/>
      <c r="AQ53" s="48"/>
      <c r="AR53" s="46"/>
      <c r="AS53" s="47"/>
      <c r="AT53" s="48"/>
      <c r="AU53" s="48"/>
      <c r="AV53" s="48"/>
      <c r="AW53" s="49"/>
      <c r="AX53" s="47"/>
      <c r="AY53" s="48"/>
      <c r="AZ53" s="48"/>
      <c r="BA53" s="48"/>
      <c r="BB53" s="46"/>
      <c r="BC53" s="47" t="s">
        <v>37</v>
      </c>
      <c r="BD53" s="48" t="s">
        <v>37</v>
      </c>
      <c r="BE53" s="48" t="s">
        <v>37</v>
      </c>
      <c r="BF53" s="46" t="s">
        <v>37</v>
      </c>
      <c r="BG53" s="47" t="s">
        <v>37</v>
      </c>
      <c r="BH53" s="48" t="s">
        <v>37</v>
      </c>
      <c r="BI53" s="48" t="s">
        <v>37</v>
      </c>
      <c r="BJ53" s="46" t="s">
        <v>37</v>
      </c>
    </row>
    <row r="54" spans="1:62" ht="11.25" customHeight="1">
      <c r="A54" s="74" t="s">
        <v>22</v>
      </c>
      <c r="B54" s="75"/>
      <c r="C54" s="178">
        <f>COUNTA(B55:B61)</f>
        <v>7</v>
      </c>
      <c r="D54" s="76">
        <v>0</v>
      </c>
      <c r="E54" s="76">
        <v>20</v>
      </c>
      <c r="F54" s="77">
        <f>SUM(F55:F61)</f>
        <v>0.07</v>
      </c>
      <c r="G54" s="78"/>
      <c r="H54" s="79">
        <f>SUM(H55:H61)</f>
        <v>20.999999999999996</v>
      </c>
      <c r="I54" s="80">
        <f>SUM(I55:I61)</f>
        <v>0</v>
      </c>
      <c r="J54" s="81"/>
      <c r="K54" s="82"/>
      <c r="L54" s="83"/>
      <c r="M54" s="83"/>
      <c r="N54" s="84"/>
      <c r="O54" s="82"/>
      <c r="P54" s="83"/>
      <c r="Q54" s="83"/>
      <c r="R54" s="85"/>
      <c r="S54" s="82"/>
      <c r="T54" s="83"/>
      <c r="U54" s="83"/>
      <c r="V54" s="86"/>
      <c r="W54" s="87"/>
      <c r="X54" s="88"/>
      <c r="Y54" s="86"/>
      <c r="Z54" s="86"/>
      <c r="AA54" s="89"/>
      <c r="AB54" s="88"/>
      <c r="AC54" s="86"/>
      <c r="AD54" s="86"/>
      <c r="AE54" s="89"/>
      <c r="AF54" s="88"/>
      <c r="AG54" s="86"/>
      <c r="AH54" s="86"/>
      <c r="AI54" s="86"/>
      <c r="AJ54" s="89"/>
      <c r="AK54" s="88"/>
      <c r="AL54" s="86"/>
      <c r="AM54" s="86"/>
      <c r="AN54" s="87"/>
      <c r="AO54" s="88"/>
      <c r="AP54" s="86"/>
      <c r="AQ54" s="86"/>
      <c r="AR54" s="89"/>
      <c r="AS54" s="88"/>
      <c r="AT54" s="86"/>
      <c r="AU54" s="86"/>
      <c r="AV54" s="86"/>
      <c r="AW54" s="87"/>
      <c r="AX54" s="88"/>
      <c r="AY54" s="86"/>
      <c r="AZ54" s="86"/>
      <c r="BA54" s="86"/>
      <c r="BB54" s="89"/>
      <c r="BC54" s="88" t="s">
        <v>71</v>
      </c>
      <c r="BD54" s="86" t="s">
        <v>71</v>
      </c>
      <c r="BE54" s="86" t="s">
        <v>71</v>
      </c>
      <c r="BF54" s="87" t="s">
        <v>71</v>
      </c>
      <c r="BG54" s="88" t="s">
        <v>40</v>
      </c>
      <c r="BH54" s="86"/>
      <c r="BI54" s="86"/>
      <c r="BJ54" s="90"/>
    </row>
    <row r="55" spans="1:62" ht="11.25" customHeight="1">
      <c r="A55" s="51"/>
      <c r="B55" s="2" t="s">
        <v>23</v>
      </c>
      <c r="C55" s="31"/>
      <c r="D55" s="32">
        <v>0</v>
      </c>
      <c r="E55" s="32">
        <v>20</v>
      </c>
      <c r="F55" s="52">
        <v>0.046</v>
      </c>
      <c r="G55" s="33"/>
      <c r="H55" s="53">
        <f aca="true" t="shared" si="9" ref="H55:H60">F55*$H$2</f>
        <v>13.799999999999999</v>
      </c>
      <c r="I55" s="54">
        <f aca="true" t="shared" si="10" ref="I55:I61">F55*$I$2</f>
        <v>0</v>
      </c>
      <c r="J55" s="55" t="s">
        <v>65</v>
      </c>
      <c r="K55" s="68"/>
      <c r="L55" s="69"/>
      <c r="M55" s="69"/>
      <c r="N55" s="70"/>
      <c r="O55" s="68"/>
      <c r="P55" s="69"/>
      <c r="Q55" s="69"/>
      <c r="R55" s="71"/>
      <c r="S55" s="68"/>
      <c r="T55" s="69"/>
      <c r="U55" s="69"/>
      <c r="V55" s="62"/>
      <c r="W55" s="63"/>
      <c r="X55" s="64"/>
      <c r="Y55" s="62"/>
      <c r="Z55" s="62"/>
      <c r="AA55" s="65"/>
      <c r="AB55" s="64"/>
      <c r="AC55" s="62"/>
      <c r="AD55" s="62"/>
      <c r="AE55" s="65"/>
      <c r="AF55" s="64"/>
      <c r="AG55" s="62"/>
      <c r="AH55" s="62"/>
      <c r="AI55" s="62"/>
      <c r="AJ55" s="65"/>
      <c r="AK55" s="64"/>
      <c r="AL55" s="62"/>
      <c r="AM55" s="62"/>
      <c r="AN55" s="63"/>
      <c r="AO55" s="64"/>
      <c r="AP55" s="62"/>
      <c r="AQ55" s="62"/>
      <c r="AR55" s="65"/>
      <c r="AS55" s="64"/>
      <c r="AT55" s="62"/>
      <c r="AU55" s="62"/>
      <c r="AV55" s="62"/>
      <c r="AW55" s="63"/>
      <c r="AX55" s="64"/>
      <c r="AY55" s="62"/>
      <c r="AZ55" s="62"/>
      <c r="BA55" s="62"/>
      <c r="BB55" s="65"/>
      <c r="BC55" s="64" t="s">
        <v>37</v>
      </c>
      <c r="BD55" s="62" t="s">
        <v>37</v>
      </c>
      <c r="BE55" s="62" t="s">
        <v>37</v>
      </c>
      <c r="BF55" s="65" t="s">
        <v>37</v>
      </c>
      <c r="BG55" s="64"/>
      <c r="BH55" s="62"/>
      <c r="BI55" s="62"/>
      <c r="BJ55" s="65"/>
    </row>
    <row r="56" spans="1:62" ht="11.25" customHeight="1">
      <c r="A56" s="51"/>
      <c r="B56" s="2" t="s">
        <v>24</v>
      </c>
      <c r="C56" s="31" t="s">
        <v>49</v>
      </c>
      <c r="D56" s="32">
        <v>0</v>
      </c>
      <c r="E56" s="32">
        <v>5</v>
      </c>
      <c r="F56" s="52">
        <v>0.01</v>
      </c>
      <c r="G56" s="33"/>
      <c r="H56" s="53">
        <f t="shared" si="9"/>
        <v>3</v>
      </c>
      <c r="I56" s="54">
        <f t="shared" si="10"/>
        <v>0</v>
      </c>
      <c r="J56" s="55" t="s">
        <v>65</v>
      </c>
      <c r="K56" s="68"/>
      <c r="L56" s="69"/>
      <c r="M56" s="69"/>
      <c r="N56" s="70"/>
      <c r="O56" s="68"/>
      <c r="P56" s="69"/>
      <c r="Q56" s="69"/>
      <c r="R56" s="71"/>
      <c r="S56" s="68"/>
      <c r="T56" s="69"/>
      <c r="U56" s="69"/>
      <c r="V56" s="62"/>
      <c r="W56" s="63"/>
      <c r="X56" s="64"/>
      <c r="Y56" s="62"/>
      <c r="Z56" s="62"/>
      <c r="AA56" s="65"/>
      <c r="AB56" s="64"/>
      <c r="AC56" s="62"/>
      <c r="AD56" s="62"/>
      <c r="AE56" s="65"/>
      <c r="AF56" s="64"/>
      <c r="AG56" s="62"/>
      <c r="AH56" s="62"/>
      <c r="AI56" s="62"/>
      <c r="AJ56" s="65"/>
      <c r="AK56" s="64"/>
      <c r="AL56" s="62"/>
      <c r="AM56" s="62"/>
      <c r="AN56" s="63"/>
      <c r="AO56" s="64"/>
      <c r="AP56" s="62"/>
      <c r="AQ56" s="62"/>
      <c r="AR56" s="65"/>
      <c r="AS56" s="64"/>
      <c r="AT56" s="62"/>
      <c r="AU56" s="62"/>
      <c r="AV56" s="62"/>
      <c r="AW56" s="63"/>
      <c r="AX56" s="64"/>
      <c r="AY56" s="62"/>
      <c r="AZ56" s="62"/>
      <c r="BA56" s="62"/>
      <c r="BB56" s="65"/>
      <c r="BC56" s="64" t="s">
        <v>37</v>
      </c>
      <c r="BD56" s="62"/>
      <c r="BE56" s="62"/>
      <c r="BF56" s="65"/>
      <c r="BG56" s="64"/>
      <c r="BH56" s="62"/>
      <c r="BI56" s="62"/>
      <c r="BJ56" s="65"/>
    </row>
    <row r="57" spans="1:62" ht="11.25" customHeight="1">
      <c r="A57" s="51"/>
      <c r="B57" s="2" t="s">
        <v>94</v>
      </c>
      <c r="C57" s="31"/>
      <c r="D57" s="32">
        <v>0</v>
      </c>
      <c r="E57" s="32">
        <v>5</v>
      </c>
      <c r="F57" s="52">
        <v>0.005</v>
      </c>
      <c r="G57" s="33" t="s">
        <v>49</v>
      </c>
      <c r="H57" s="53">
        <f t="shared" si="9"/>
        <v>1.5</v>
      </c>
      <c r="I57" s="54">
        <f t="shared" si="10"/>
        <v>0</v>
      </c>
      <c r="J57" s="55" t="s">
        <v>65</v>
      </c>
      <c r="K57" s="68"/>
      <c r="L57" s="69"/>
      <c r="M57" s="69"/>
      <c r="N57" s="70"/>
      <c r="O57" s="68"/>
      <c r="P57" s="69"/>
      <c r="Q57" s="69"/>
      <c r="R57" s="71"/>
      <c r="S57" s="68"/>
      <c r="T57" s="69"/>
      <c r="U57" s="69"/>
      <c r="V57" s="62"/>
      <c r="W57" s="63"/>
      <c r="X57" s="64"/>
      <c r="Y57" s="62"/>
      <c r="Z57" s="62"/>
      <c r="AA57" s="65"/>
      <c r="AB57" s="64"/>
      <c r="AC57" s="62"/>
      <c r="AD57" s="62"/>
      <c r="AE57" s="65"/>
      <c r="AF57" s="64"/>
      <c r="AG57" s="62"/>
      <c r="AH57" s="62"/>
      <c r="AI57" s="62"/>
      <c r="AJ57" s="65"/>
      <c r="AK57" s="64"/>
      <c r="AL57" s="62"/>
      <c r="AM57" s="62"/>
      <c r="AN57" s="63"/>
      <c r="AO57" s="64"/>
      <c r="AP57" s="62"/>
      <c r="AQ57" s="62"/>
      <c r="AR57" s="65"/>
      <c r="AS57" s="64"/>
      <c r="AT57" s="62"/>
      <c r="AU57" s="62"/>
      <c r="AV57" s="62"/>
      <c r="AW57" s="63"/>
      <c r="AX57" s="64"/>
      <c r="AY57" s="62"/>
      <c r="AZ57" s="62"/>
      <c r="BA57" s="62"/>
      <c r="BB57" s="65"/>
      <c r="BC57" s="64" t="s">
        <v>37</v>
      </c>
      <c r="BD57" s="62"/>
      <c r="BE57" s="62"/>
      <c r="BF57" s="65"/>
      <c r="BG57" s="64"/>
      <c r="BH57" s="62"/>
      <c r="BI57" s="62"/>
      <c r="BJ57" s="65"/>
    </row>
    <row r="58" spans="1:62" ht="11.25" customHeight="1">
      <c r="A58" s="51"/>
      <c r="B58" s="2" t="s">
        <v>95</v>
      </c>
      <c r="C58" s="31"/>
      <c r="D58" s="32">
        <v>0</v>
      </c>
      <c r="E58" s="32">
        <v>5</v>
      </c>
      <c r="F58" s="52">
        <v>0.001</v>
      </c>
      <c r="G58" s="33" t="s">
        <v>49</v>
      </c>
      <c r="H58" s="53">
        <f t="shared" si="9"/>
        <v>0.3</v>
      </c>
      <c r="I58" s="54">
        <f t="shared" si="10"/>
        <v>0</v>
      </c>
      <c r="J58" s="55" t="s">
        <v>84</v>
      </c>
      <c r="K58" s="68"/>
      <c r="L58" s="69"/>
      <c r="M58" s="69"/>
      <c r="N58" s="70"/>
      <c r="O58" s="68"/>
      <c r="P58" s="69"/>
      <c r="Q58" s="69"/>
      <c r="R58" s="71"/>
      <c r="S58" s="68"/>
      <c r="T58" s="69"/>
      <c r="U58" s="69"/>
      <c r="V58" s="62"/>
      <c r="W58" s="63"/>
      <c r="X58" s="64"/>
      <c r="Y58" s="62"/>
      <c r="Z58" s="62"/>
      <c r="AA58" s="65"/>
      <c r="AB58" s="64"/>
      <c r="AC58" s="62"/>
      <c r="AD58" s="62"/>
      <c r="AE58" s="65"/>
      <c r="AF58" s="64"/>
      <c r="AG58" s="62"/>
      <c r="AH58" s="62"/>
      <c r="AI58" s="62"/>
      <c r="AJ58" s="65"/>
      <c r="AK58" s="64"/>
      <c r="AL58" s="62"/>
      <c r="AM58" s="62"/>
      <c r="AN58" s="63"/>
      <c r="AO58" s="64"/>
      <c r="AP58" s="62"/>
      <c r="AQ58" s="62"/>
      <c r="AR58" s="65"/>
      <c r="AS58" s="64"/>
      <c r="AT58" s="62"/>
      <c r="AU58" s="62"/>
      <c r="AV58" s="62"/>
      <c r="AW58" s="63"/>
      <c r="AX58" s="64"/>
      <c r="AY58" s="62"/>
      <c r="AZ58" s="62"/>
      <c r="BA58" s="62"/>
      <c r="BB58" s="65"/>
      <c r="BC58" s="64" t="s">
        <v>37</v>
      </c>
      <c r="BD58" s="62"/>
      <c r="BE58" s="62"/>
      <c r="BF58" s="65"/>
      <c r="BG58" s="64"/>
      <c r="BH58" s="62"/>
      <c r="BI58" s="62"/>
      <c r="BJ58" s="65"/>
    </row>
    <row r="59" spans="1:62" ht="11.25" customHeight="1">
      <c r="A59" s="51"/>
      <c r="B59" s="2" t="s">
        <v>96</v>
      </c>
      <c r="C59" s="31"/>
      <c r="D59" s="32">
        <v>0</v>
      </c>
      <c r="E59" s="32">
        <v>5</v>
      </c>
      <c r="F59" s="52">
        <v>0.001</v>
      </c>
      <c r="G59" s="33" t="s">
        <v>49</v>
      </c>
      <c r="H59" s="53">
        <f t="shared" si="9"/>
        <v>0.3</v>
      </c>
      <c r="I59" s="54">
        <f t="shared" si="10"/>
        <v>0</v>
      </c>
      <c r="J59" s="55" t="s">
        <v>84</v>
      </c>
      <c r="K59" s="68"/>
      <c r="L59" s="69"/>
      <c r="M59" s="69"/>
      <c r="N59" s="70"/>
      <c r="O59" s="68"/>
      <c r="P59" s="69"/>
      <c r="Q59" s="69"/>
      <c r="R59" s="71"/>
      <c r="S59" s="68"/>
      <c r="T59" s="69"/>
      <c r="U59" s="69"/>
      <c r="V59" s="62"/>
      <c r="W59" s="63"/>
      <c r="X59" s="64"/>
      <c r="Y59" s="62"/>
      <c r="Z59" s="62"/>
      <c r="AA59" s="65"/>
      <c r="AB59" s="64"/>
      <c r="AC59" s="62"/>
      <c r="AD59" s="62"/>
      <c r="AE59" s="65"/>
      <c r="AF59" s="64"/>
      <c r="AG59" s="62"/>
      <c r="AH59" s="62"/>
      <c r="AI59" s="62"/>
      <c r="AJ59" s="65"/>
      <c r="AK59" s="64"/>
      <c r="AL59" s="62"/>
      <c r="AM59" s="62"/>
      <c r="AN59" s="63"/>
      <c r="AO59" s="64"/>
      <c r="AP59" s="62"/>
      <c r="AQ59" s="62"/>
      <c r="AR59" s="65"/>
      <c r="AS59" s="64"/>
      <c r="AT59" s="62"/>
      <c r="AU59" s="62"/>
      <c r="AV59" s="62"/>
      <c r="AW59" s="63"/>
      <c r="AX59" s="64"/>
      <c r="AY59" s="62"/>
      <c r="AZ59" s="62"/>
      <c r="BA59" s="62"/>
      <c r="BB59" s="65"/>
      <c r="BC59" s="64" t="s">
        <v>37</v>
      </c>
      <c r="BD59" s="62"/>
      <c r="BE59" s="62"/>
      <c r="BF59" s="65"/>
      <c r="BG59" s="64"/>
      <c r="BH59" s="62"/>
      <c r="BI59" s="62"/>
      <c r="BJ59" s="65"/>
    </row>
    <row r="60" spans="1:62" ht="11.25" customHeight="1">
      <c r="A60" s="51"/>
      <c r="B60" s="148" t="s">
        <v>102</v>
      </c>
      <c r="C60" s="31"/>
      <c r="D60" s="32">
        <v>0</v>
      </c>
      <c r="E60" s="32">
        <v>5</v>
      </c>
      <c r="F60" s="52">
        <v>0.003</v>
      </c>
      <c r="G60" s="33" t="s">
        <v>49</v>
      </c>
      <c r="H60" s="53">
        <f t="shared" si="9"/>
        <v>0.9</v>
      </c>
      <c r="I60" s="54">
        <f t="shared" si="10"/>
        <v>0</v>
      </c>
      <c r="J60" s="55" t="s">
        <v>97</v>
      </c>
      <c r="K60" s="68"/>
      <c r="L60" s="69"/>
      <c r="M60" s="69"/>
      <c r="N60" s="70"/>
      <c r="O60" s="68"/>
      <c r="P60" s="69"/>
      <c r="Q60" s="69"/>
      <c r="R60" s="71"/>
      <c r="S60" s="68"/>
      <c r="T60" s="69"/>
      <c r="U60" s="69"/>
      <c r="V60" s="62"/>
      <c r="W60" s="63"/>
      <c r="X60" s="64"/>
      <c r="Y60" s="62"/>
      <c r="Z60" s="62"/>
      <c r="AA60" s="65"/>
      <c r="AB60" s="64"/>
      <c r="AC60" s="62"/>
      <c r="AD60" s="62"/>
      <c r="AE60" s="65"/>
      <c r="AF60" s="64"/>
      <c r="AG60" s="62"/>
      <c r="AH60" s="62"/>
      <c r="AI60" s="62"/>
      <c r="AJ60" s="65"/>
      <c r="AK60" s="64"/>
      <c r="AL60" s="62"/>
      <c r="AM60" s="62"/>
      <c r="AN60" s="63"/>
      <c r="AO60" s="64"/>
      <c r="AP60" s="62"/>
      <c r="AQ60" s="62"/>
      <c r="AR60" s="65"/>
      <c r="AS60" s="64"/>
      <c r="AT60" s="62"/>
      <c r="AU60" s="62"/>
      <c r="AV60" s="62"/>
      <c r="AW60" s="63"/>
      <c r="AX60" s="64"/>
      <c r="AY60" s="62"/>
      <c r="AZ60" s="62"/>
      <c r="BA60" s="62"/>
      <c r="BB60" s="65"/>
      <c r="BC60" s="64" t="s">
        <v>37</v>
      </c>
      <c r="BD60" s="62"/>
      <c r="BE60" s="62"/>
      <c r="BF60" s="65"/>
      <c r="BG60" s="64"/>
      <c r="BH60" s="62"/>
      <c r="BI60" s="62"/>
      <c r="BJ60" s="65"/>
    </row>
    <row r="61" spans="1:62" ht="11.25" customHeight="1">
      <c r="A61" s="51"/>
      <c r="B61" s="2" t="s">
        <v>79</v>
      </c>
      <c r="C61" s="31"/>
      <c r="D61" s="32">
        <v>15</v>
      </c>
      <c r="E61" s="32">
        <v>5</v>
      </c>
      <c r="F61" s="52">
        <v>0.004</v>
      </c>
      <c r="G61" s="33"/>
      <c r="H61" s="53">
        <f>F61*$H$2</f>
        <v>1.2</v>
      </c>
      <c r="I61" s="54">
        <f t="shared" si="10"/>
        <v>0</v>
      </c>
      <c r="J61" s="55" t="s">
        <v>63</v>
      </c>
      <c r="K61" s="68"/>
      <c r="L61" s="69"/>
      <c r="M61" s="69"/>
      <c r="N61" s="70"/>
      <c r="O61" s="68"/>
      <c r="P61" s="69"/>
      <c r="Q61" s="69"/>
      <c r="R61" s="71"/>
      <c r="S61" s="68"/>
      <c r="T61" s="69"/>
      <c r="U61" s="69"/>
      <c r="V61" s="62"/>
      <c r="W61" s="63"/>
      <c r="X61" s="64"/>
      <c r="Y61" s="62"/>
      <c r="Z61" s="62"/>
      <c r="AA61" s="65"/>
      <c r="AB61" s="64"/>
      <c r="AC61" s="62"/>
      <c r="AD61" s="62"/>
      <c r="AE61" s="65"/>
      <c r="AF61" s="64"/>
      <c r="AG61" s="62"/>
      <c r="AH61" s="62"/>
      <c r="AI61" s="62"/>
      <c r="AJ61" s="65"/>
      <c r="AK61" s="64"/>
      <c r="AL61" s="62"/>
      <c r="AM61" s="62"/>
      <c r="AN61" s="63"/>
      <c r="AO61" s="64"/>
      <c r="AP61" s="62"/>
      <c r="AQ61" s="62"/>
      <c r="AR61" s="65"/>
      <c r="AS61" s="64"/>
      <c r="AT61" s="62"/>
      <c r="AU61" s="62"/>
      <c r="AV61" s="62"/>
      <c r="AW61" s="63"/>
      <c r="AX61" s="64"/>
      <c r="AY61" s="62"/>
      <c r="AZ61" s="62"/>
      <c r="BA61" s="62"/>
      <c r="BB61" s="65"/>
      <c r="BC61" s="64"/>
      <c r="BD61" s="62"/>
      <c r="BE61" s="62"/>
      <c r="BF61" s="65" t="s">
        <v>37</v>
      </c>
      <c r="BG61" s="64"/>
      <c r="BH61" s="62"/>
      <c r="BI61" s="62"/>
      <c r="BJ61" s="65"/>
    </row>
    <row r="62" spans="1:62" ht="11.25" customHeight="1">
      <c r="A62" s="74" t="s">
        <v>25</v>
      </c>
      <c r="B62" s="75"/>
      <c r="C62" s="178">
        <f>COUNTA(B63:B65)</f>
        <v>3</v>
      </c>
      <c r="D62" s="76">
        <v>20</v>
      </c>
      <c r="E62" s="76">
        <v>20</v>
      </c>
      <c r="F62" s="77">
        <f>SUM(F63:F65)</f>
        <v>0.03</v>
      </c>
      <c r="G62" s="78"/>
      <c r="H62" s="79">
        <f>SUM(H63:H65)</f>
        <v>9</v>
      </c>
      <c r="I62" s="80">
        <f>SUM(I63:I65)</f>
        <v>0</v>
      </c>
      <c r="J62" s="81"/>
      <c r="K62" s="82"/>
      <c r="L62" s="83"/>
      <c r="M62" s="83"/>
      <c r="N62" s="84"/>
      <c r="O62" s="82"/>
      <c r="P62" s="83"/>
      <c r="Q62" s="83"/>
      <c r="R62" s="85"/>
      <c r="S62" s="82"/>
      <c r="T62" s="83"/>
      <c r="U62" s="83"/>
      <c r="V62" s="86"/>
      <c r="W62" s="87"/>
      <c r="X62" s="88"/>
      <c r="Y62" s="86"/>
      <c r="Z62" s="86"/>
      <c r="AA62" s="89"/>
      <c r="AB62" s="88"/>
      <c r="AC62" s="86"/>
      <c r="AD62" s="86"/>
      <c r="AE62" s="89"/>
      <c r="AF62" s="88"/>
      <c r="AG62" s="86"/>
      <c r="AH62" s="86"/>
      <c r="AI62" s="86"/>
      <c r="AJ62" s="89"/>
      <c r="AK62" s="88"/>
      <c r="AL62" s="86"/>
      <c r="AM62" s="86"/>
      <c r="AN62" s="87"/>
      <c r="AO62" s="88"/>
      <c r="AP62" s="86"/>
      <c r="AQ62" s="86"/>
      <c r="AR62" s="89"/>
      <c r="AS62" s="88"/>
      <c r="AT62" s="86"/>
      <c r="AU62" s="86"/>
      <c r="AV62" s="86"/>
      <c r="AW62" s="87"/>
      <c r="AX62" s="88"/>
      <c r="AY62" s="86"/>
      <c r="AZ62" s="86"/>
      <c r="BA62" s="86"/>
      <c r="BB62" s="89"/>
      <c r="BC62" s="88"/>
      <c r="BD62" s="86"/>
      <c r="BE62" s="86"/>
      <c r="BF62" s="87"/>
      <c r="BG62" s="88" t="s">
        <v>71</v>
      </c>
      <c r="BH62" s="86" t="s">
        <v>71</v>
      </c>
      <c r="BI62" s="86" t="s">
        <v>71</v>
      </c>
      <c r="BJ62" s="90" t="s">
        <v>71</v>
      </c>
    </row>
    <row r="63" spans="1:62" ht="11.25" customHeight="1">
      <c r="A63" s="51"/>
      <c r="B63" s="2" t="s">
        <v>26</v>
      </c>
      <c r="C63" s="31"/>
      <c r="D63" s="32">
        <v>0</v>
      </c>
      <c r="E63" s="32">
        <v>20</v>
      </c>
      <c r="F63" s="52">
        <v>0.025</v>
      </c>
      <c r="G63" s="33"/>
      <c r="H63" s="53">
        <f>F63*$H$2</f>
        <v>7.5</v>
      </c>
      <c r="I63" s="54">
        <f>F63*$I$2</f>
        <v>0</v>
      </c>
      <c r="J63" s="55" t="s">
        <v>65</v>
      </c>
      <c r="K63" s="68"/>
      <c r="L63" s="69"/>
      <c r="M63" s="69"/>
      <c r="N63" s="70"/>
      <c r="O63" s="68"/>
      <c r="P63" s="69"/>
      <c r="Q63" s="69"/>
      <c r="R63" s="71"/>
      <c r="S63" s="68"/>
      <c r="T63" s="69"/>
      <c r="U63" s="69"/>
      <c r="V63" s="62"/>
      <c r="W63" s="63"/>
      <c r="X63" s="64"/>
      <c r="Y63" s="62"/>
      <c r="Z63" s="62"/>
      <c r="AA63" s="65"/>
      <c r="AB63" s="64"/>
      <c r="AC63" s="62"/>
      <c r="AD63" s="62"/>
      <c r="AE63" s="65"/>
      <c r="AF63" s="64"/>
      <c r="AG63" s="62"/>
      <c r="AH63" s="62"/>
      <c r="AI63" s="62"/>
      <c r="AJ63" s="65"/>
      <c r="AK63" s="64"/>
      <c r="AL63" s="62"/>
      <c r="AM63" s="62"/>
      <c r="AN63" s="63"/>
      <c r="AO63" s="64"/>
      <c r="AP63" s="62"/>
      <c r="AQ63" s="62"/>
      <c r="AR63" s="65"/>
      <c r="AS63" s="64"/>
      <c r="AT63" s="62"/>
      <c r="AU63" s="62"/>
      <c r="AV63" s="62"/>
      <c r="AW63" s="63"/>
      <c r="AX63" s="64"/>
      <c r="AY63" s="62"/>
      <c r="AZ63" s="62"/>
      <c r="BA63" s="62"/>
      <c r="BB63" s="65"/>
      <c r="BC63" s="64"/>
      <c r="BD63" s="62"/>
      <c r="BE63" s="62"/>
      <c r="BF63" s="65"/>
      <c r="BG63" s="64" t="s">
        <v>37</v>
      </c>
      <c r="BH63" s="62" t="s">
        <v>37</v>
      </c>
      <c r="BI63" s="62" t="s">
        <v>37</v>
      </c>
      <c r="BJ63" s="65" t="s">
        <v>37</v>
      </c>
    </row>
    <row r="64" spans="1:62" ht="11.25" customHeight="1">
      <c r="A64" s="51"/>
      <c r="B64" s="2" t="s">
        <v>80</v>
      </c>
      <c r="C64" s="31"/>
      <c r="D64" s="32">
        <v>15</v>
      </c>
      <c r="E64" s="32">
        <v>5</v>
      </c>
      <c r="F64" s="52">
        <v>0.003</v>
      </c>
      <c r="G64" s="33"/>
      <c r="H64" s="53">
        <f>F64*$H$2</f>
        <v>0.9</v>
      </c>
      <c r="I64" s="54">
        <f>F64*$I$2</f>
        <v>0</v>
      </c>
      <c r="J64" s="55" t="s">
        <v>63</v>
      </c>
      <c r="K64" s="68"/>
      <c r="L64" s="69"/>
      <c r="M64" s="69"/>
      <c r="N64" s="70"/>
      <c r="O64" s="68"/>
      <c r="P64" s="69"/>
      <c r="Q64" s="69"/>
      <c r="R64" s="71"/>
      <c r="S64" s="68"/>
      <c r="T64" s="69"/>
      <c r="U64" s="69"/>
      <c r="V64" s="62"/>
      <c r="W64" s="63"/>
      <c r="X64" s="64"/>
      <c r="Y64" s="62"/>
      <c r="Z64" s="62"/>
      <c r="AA64" s="65"/>
      <c r="AB64" s="64"/>
      <c r="AC64" s="62"/>
      <c r="AD64" s="62"/>
      <c r="AE64" s="65"/>
      <c r="AF64" s="64"/>
      <c r="AG64" s="62"/>
      <c r="AH64" s="62"/>
      <c r="AI64" s="62"/>
      <c r="AJ64" s="65"/>
      <c r="AK64" s="64"/>
      <c r="AL64" s="62"/>
      <c r="AM64" s="62"/>
      <c r="AN64" s="63"/>
      <c r="AO64" s="64"/>
      <c r="AP64" s="62"/>
      <c r="AQ64" s="62"/>
      <c r="AR64" s="65"/>
      <c r="AS64" s="64"/>
      <c r="AT64" s="62"/>
      <c r="AU64" s="62"/>
      <c r="AV64" s="62"/>
      <c r="AW64" s="63"/>
      <c r="AX64" s="64"/>
      <c r="AY64" s="62"/>
      <c r="AZ64" s="62"/>
      <c r="BA64" s="62"/>
      <c r="BB64" s="65"/>
      <c r="BC64" s="64"/>
      <c r="BD64" s="62"/>
      <c r="BE64" s="62"/>
      <c r="BF64" s="65"/>
      <c r="BG64" s="64"/>
      <c r="BH64" s="62"/>
      <c r="BI64" s="62"/>
      <c r="BJ64" s="65" t="s">
        <v>37</v>
      </c>
    </row>
    <row r="65" spans="1:62" ht="11.25" customHeight="1">
      <c r="A65" s="51"/>
      <c r="B65" s="2" t="s">
        <v>27</v>
      </c>
      <c r="C65" s="31"/>
      <c r="D65" s="32">
        <v>15</v>
      </c>
      <c r="E65" s="32">
        <v>5</v>
      </c>
      <c r="F65" s="52">
        <v>0.002</v>
      </c>
      <c r="G65" s="33"/>
      <c r="H65" s="53">
        <f>F65*$H$2</f>
        <v>0.6</v>
      </c>
      <c r="I65" s="54">
        <f>F65*$I$2</f>
        <v>0</v>
      </c>
      <c r="J65" s="55" t="s">
        <v>97</v>
      </c>
      <c r="K65" s="68"/>
      <c r="L65" s="69"/>
      <c r="M65" s="69"/>
      <c r="N65" s="70"/>
      <c r="O65" s="68"/>
      <c r="P65" s="69"/>
      <c r="Q65" s="69"/>
      <c r="R65" s="71"/>
      <c r="S65" s="68"/>
      <c r="T65" s="69"/>
      <c r="U65" s="69"/>
      <c r="V65" s="62"/>
      <c r="W65" s="63"/>
      <c r="X65" s="64"/>
      <c r="Y65" s="62"/>
      <c r="Z65" s="62"/>
      <c r="AA65" s="65"/>
      <c r="AB65" s="64"/>
      <c r="AC65" s="62"/>
      <c r="AD65" s="62"/>
      <c r="AE65" s="65"/>
      <c r="AF65" s="64"/>
      <c r="AG65" s="62"/>
      <c r="AH65" s="62"/>
      <c r="AI65" s="62"/>
      <c r="AJ65" s="65"/>
      <c r="AK65" s="64"/>
      <c r="AL65" s="62"/>
      <c r="AM65" s="62"/>
      <c r="AN65" s="63"/>
      <c r="AO65" s="64"/>
      <c r="AP65" s="62"/>
      <c r="AQ65" s="62"/>
      <c r="AR65" s="65"/>
      <c r="AS65" s="64"/>
      <c r="AT65" s="62"/>
      <c r="AU65" s="62"/>
      <c r="AV65" s="62"/>
      <c r="AW65" s="63"/>
      <c r="AX65" s="64"/>
      <c r="AY65" s="62"/>
      <c r="AZ65" s="62"/>
      <c r="BA65" s="62"/>
      <c r="BB65" s="65"/>
      <c r="BC65" s="64"/>
      <c r="BD65" s="62"/>
      <c r="BE65" s="62"/>
      <c r="BF65" s="65"/>
      <c r="BG65" s="64"/>
      <c r="BH65" s="62"/>
      <c r="BI65" s="62"/>
      <c r="BJ65" s="65" t="s">
        <v>37</v>
      </c>
    </row>
    <row r="66" spans="1:62" ht="11.25" customHeight="1">
      <c r="A66" s="1" t="s">
        <v>33</v>
      </c>
      <c r="B66" s="97"/>
      <c r="C66" s="67"/>
      <c r="D66" s="98"/>
      <c r="E66" s="98"/>
      <c r="F66" s="38">
        <v>0.07</v>
      </c>
      <c r="G66" s="39"/>
      <c r="H66" s="40">
        <f>F66*$H$2</f>
        <v>21.000000000000004</v>
      </c>
      <c r="I66" s="41">
        <f>F66*$I$2</f>
        <v>0</v>
      </c>
      <c r="J66" s="99" t="s">
        <v>97</v>
      </c>
      <c r="K66" s="100"/>
      <c r="L66" s="101"/>
      <c r="M66" s="101"/>
      <c r="N66" s="102"/>
      <c r="O66" s="100"/>
      <c r="P66" s="101"/>
      <c r="Q66" s="101"/>
      <c r="R66" s="103"/>
      <c r="S66" s="100"/>
      <c r="T66" s="101"/>
      <c r="U66" s="101"/>
      <c r="V66" s="104"/>
      <c r="W66" s="105"/>
      <c r="X66" s="106"/>
      <c r="Y66" s="104"/>
      <c r="Z66" s="104"/>
      <c r="AA66" s="107"/>
      <c r="AB66" s="106"/>
      <c r="AC66" s="104"/>
      <c r="AD66" s="104"/>
      <c r="AE66" s="107"/>
      <c r="AF66" s="106"/>
      <c r="AG66" s="104"/>
      <c r="AH66" s="104"/>
      <c r="AI66" s="104"/>
      <c r="AJ66" s="107"/>
      <c r="AK66" s="106"/>
      <c r="AL66" s="104"/>
      <c r="AM66" s="104"/>
      <c r="AN66" s="105"/>
      <c r="AO66" s="106"/>
      <c r="AP66" s="104"/>
      <c r="AQ66" s="104"/>
      <c r="AR66" s="107"/>
      <c r="AS66" s="106"/>
      <c r="AT66" s="104"/>
      <c r="AU66" s="104"/>
      <c r="AV66" s="104"/>
      <c r="AW66" s="105"/>
      <c r="AX66" s="106"/>
      <c r="AY66" s="104"/>
      <c r="AZ66" s="104"/>
      <c r="BA66" s="104"/>
      <c r="BB66" s="107"/>
      <c r="BC66" s="106"/>
      <c r="BD66" s="104"/>
      <c r="BE66" s="104"/>
      <c r="BF66" s="107"/>
      <c r="BG66" s="106"/>
      <c r="BH66" s="104"/>
      <c r="BI66" s="104"/>
      <c r="BJ66" s="107"/>
    </row>
    <row r="67" spans="1:62" ht="13.5">
      <c r="A67" s="108" t="s">
        <v>32</v>
      </c>
      <c r="B67" s="109"/>
      <c r="C67" s="180">
        <f>C3+C16+C27+C53</f>
        <v>54</v>
      </c>
      <c r="D67" s="110"/>
      <c r="E67" s="110">
        <f>E3+E16+E27+E53</f>
        <v>260</v>
      </c>
      <c r="F67" s="111">
        <f>F3+F16+F27+F53+F66</f>
        <v>1</v>
      </c>
      <c r="G67" s="112"/>
      <c r="H67" s="34">
        <f>H3+H16+H27+H53+H66</f>
        <v>300</v>
      </c>
      <c r="I67" s="113">
        <f>I3+I16+I27+I53+I66</f>
        <v>0</v>
      </c>
      <c r="J67" s="36"/>
      <c r="K67" s="68" t="s">
        <v>40</v>
      </c>
      <c r="L67" s="69" t="s">
        <v>40</v>
      </c>
      <c r="M67" s="69" t="s">
        <v>40</v>
      </c>
      <c r="N67" s="70" t="s">
        <v>40</v>
      </c>
      <c r="O67" s="68" t="s">
        <v>40</v>
      </c>
      <c r="P67" s="69" t="s">
        <v>40</v>
      </c>
      <c r="Q67" s="69" t="s">
        <v>40</v>
      </c>
      <c r="R67" s="71" t="s">
        <v>40</v>
      </c>
      <c r="S67" s="68" t="s">
        <v>40</v>
      </c>
      <c r="T67" s="69" t="s">
        <v>40</v>
      </c>
      <c r="U67" s="69" t="s">
        <v>40</v>
      </c>
      <c r="V67" s="62" t="s">
        <v>40</v>
      </c>
      <c r="W67" s="63" t="s">
        <v>40</v>
      </c>
      <c r="X67" s="64" t="s">
        <v>40</v>
      </c>
      <c r="Y67" s="62" t="s">
        <v>40</v>
      </c>
      <c r="Z67" s="62" t="s">
        <v>40</v>
      </c>
      <c r="AA67" s="65" t="s">
        <v>40</v>
      </c>
      <c r="AB67" s="64" t="s">
        <v>40</v>
      </c>
      <c r="AC67" s="62" t="s">
        <v>40</v>
      </c>
      <c r="AD67" s="62" t="s">
        <v>40</v>
      </c>
      <c r="AE67" s="65" t="s">
        <v>40</v>
      </c>
      <c r="AF67" s="64" t="s">
        <v>40</v>
      </c>
      <c r="AG67" s="62" t="s">
        <v>40</v>
      </c>
      <c r="AH67" s="62" t="s">
        <v>40</v>
      </c>
      <c r="AI67" s="62" t="s">
        <v>40</v>
      </c>
      <c r="AJ67" s="65" t="s">
        <v>40</v>
      </c>
      <c r="AK67" s="64" t="s">
        <v>40</v>
      </c>
      <c r="AL67" s="62" t="s">
        <v>40</v>
      </c>
      <c r="AM67" s="62" t="s">
        <v>40</v>
      </c>
      <c r="AN67" s="63" t="s">
        <v>40</v>
      </c>
      <c r="AO67" s="64" t="s">
        <v>40</v>
      </c>
      <c r="AP67" s="62" t="s">
        <v>40</v>
      </c>
      <c r="AQ67" s="62" t="s">
        <v>40</v>
      </c>
      <c r="AR67" s="65" t="s">
        <v>40</v>
      </c>
      <c r="AS67" s="64" t="s">
        <v>40</v>
      </c>
      <c r="AT67" s="62" t="s">
        <v>40</v>
      </c>
      <c r="AU67" s="62" t="s">
        <v>40</v>
      </c>
      <c r="AV67" s="62" t="s">
        <v>40</v>
      </c>
      <c r="AW67" s="63" t="s">
        <v>40</v>
      </c>
      <c r="AX67" s="64" t="s">
        <v>40</v>
      </c>
      <c r="AY67" s="62" t="s">
        <v>40</v>
      </c>
      <c r="AZ67" s="62" t="s">
        <v>40</v>
      </c>
      <c r="BA67" s="62" t="s">
        <v>40</v>
      </c>
      <c r="BB67" s="65" t="s">
        <v>40</v>
      </c>
      <c r="BC67" s="64" t="s">
        <v>40</v>
      </c>
      <c r="BD67" s="62" t="s">
        <v>40</v>
      </c>
      <c r="BE67" s="62" t="s">
        <v>40</v>
      </c>
      <c r="BF67" s="65" t="s">
        <v>40</v>
      </c>
      <c r="BG67" s="64" t="s">
        <v>40</v>
      </c>
      <c r="BH67" s="62" t="s">
        <v>40</v>
      </c>
      <c r="BI67" s="62" t="s">
        <v>40</v>
      </c>
      <c r="BJ67" s="65" t="s">
        <v>40</v>
      </c>
    </row>
    <row r="69" spans="2:11" ht="13.5">
      <c r="B69" s="114"/>
      <c r="I69" s="117" t="s">
        <v>69</v>
      </c>
      <c r="K69" s="118" t="s">
        <v>68</v>
      </c>
    </row>
    <row r="70" spans="2:15" ht="13.5">
      <c r="B70" s="20"/>
      <c r="G70" s="119" t="s">
        <v>98</v>
      </c>
      <c r="H70" s="116">
        <f>DSUM(Datenbereich,"PT",$K$70:$K$71)</f>
        <v>31.800000000000004</v>
      </c>
      <c r="J70" s="9">
        <f aca="true" t="shared" si="11" ref="J70:J75">H70/$H$75</f>
        <v>0.10600000000000001</v>
      </c>
      <c r="K70" s="171" t="s">
        <v>99</v>
      </c>
      <c r="L70" s="171" t="s">
        <v>99</v>
      </c>
      <c r="M70" s="171" t="s">
        <v>99</v>
      </c>
      <c r="N70" s="171" t="s">
        <v>99</v>
      </c>
      <c r="O70" s="171" t="s">
        <v>99</v>
      </c>
    </row>
    <row r="71" spans="7:15" ht="13.5">
      <c r="G71" s="115" t="s">
        <v>85</v>
      </c>
      <c r="H71" s="116">
        <f>DSUM(Datenbereich,"PT",$N$70:$N$71)</f>
        <v>67.2</v>
      </c>
      <c r="J71" s="9">
        <f t="shared" si="11"/>
        <v>0.224</v>
      </c>
      <c r="K71" s="172" t="s">
        <v>97</v>
      </c>
      <c r="L71" s="172" t="s">
        <v>65</v>
      </c>
      <c r="M71" s="172" t="s">
        <v>63</v>
      </c>
      <c r="N71" s="172" t="s">
        <v>84</v>
      </c>
      <c r="O71" s="172" t="s">
        <v>89</v>
      </c>
    </row>
    <row r="72" spans="1:75" s="10" customFormat="1" ht="13.5">
      <c r="A72" s="20"/>
      <c r="B72" s="120"/>
      <c r="C72" s="7"/>
      <c r="D72" s="7"/>
      <c r="E72" s="7"/>
      <c r="F72" s="115"/>
      <c r="G72" s="119" t="s">
        <v>66</v>
      </c>
      <c r="H72" s="116">
        <f>DSUM(Datenbereich,"PT",$L$70:$L$71)</f>
        <v>151.20000000000002</v>
      </c>
      <c r="J72" s="9">
        <f t="shared" si="11"/>
        <v>0.504</v>
      </c>
      <c r="K72" s="7"/>
      <c r="L72" s="7"/>
      <c r="M72" s="7"/>
      <c r="N72" s="7"/>
      <c r="O72" s="7"/>
      <c r="P72" s="7"/>
      <c r="Q72" s="7"/>
      <c r="R72" s="7"/>
      <c r="S72" s="7"/>
      <c r="T72" s="7"/>
      <c r="U72" s="7"/>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row>
    <row r="73" spans="1:75" s="10" customFormat="1" ht="13.5">
      <c r="A73" s="20"/>
      <c r="B73" s="120"/>
      <c r="C73" s="7"/>
      <c r="D73" s="7"/>
      <c r="E73" s="7"/>
      <c r="F73" s="115"/>
      <c r="G73" s="119" t="s">
        <v>67</v>
      </c>
      <c r="H73" s="116">
        <f>DSUM(Datenbereich,"PT",$M$70:$M$71)</f>
        <v>15.6</v>
      </c>
      <c r="J73" s="9">
        <f t="shared" si="11"/>
        <v>0.052</v>
      </c>
      <c r="K73" s="7"/>
      <c r="L73" s="7"/>
      <c r="M73" s="7"/>
      <c r="N73" s="7"/>
      <c r="O73" s="7"/>
      <c r="P73" s="7"/>
      <c r="Q73" s="7"/>
      <c r="R73" s="7"/>
      <c r="S73" s="7"/>
      <c r="T73" s="7"/>
      <c r="U73" s="7"/>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row>
    <row r="74" spans="1:75" s="10" customFormat="1" ht="13.5">
      <c r="A74" s="20"/>
      <c r="B74" s="120"/>
      <c r="C74" s="7"/>
      <c r="D74" s="7"/>
      <c r="E74" s="7"/>
      <c r="F74" s="115"/>
      <c r="G74" s="119" t="s">
        <v>90</v>
      </c>
      <c r="H74" s="116">
        <f>DSUM(Datenbereich,"PT",$O$70:$O$71)</f>
        <v>34.2</v>
      </c>
      <c r="J74" s="9">
        <f t="shared" si="11"/>
        <v>0.114</v>
      </c>
      <c r="K74" s="7"/>
      <c r="P74" s="7"/>
      <c r="Q74" s="7"/>
      <c r="R74" s="7"/>
      <c r="S74" s="7"/>
      <c r="T74" s="7"/>
      <c r="U74" s="7"/>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row>
    <row r="75" spans="1:75" s="10" customFormat="1" ht="13.5">
      <c r="A75" s="20"/>
      <c r="B75" s="120"/>
      <c r="C75" s="7"/>
      <c r="D75" s="7"/>
      <c r="E75" s="7"/>
      <c r="F75" s="115"/>
      <c r="G75" s="121" t="s">
        <v>32</v>
      </c>
      <c r="H75" s="116">
        <f>SUM(H70:H74)</f>
        <v>300</v>
      </c>
      <c r="J75" s="9">
        <f t="shared" si="11"/>
        <v>1</v>
      </c>
      <c r="K75" s="7"/>
      <c r="L75" s="7"/>
      <c r="M75" s="7"/>
      <c r="N75" s="7"/>
      <c r="O75" s="7"/>
      <c r="P75" s="7"/>
      <c r="Q75" s="7"/>
      <c r="R75" s="7"/>
      <c r="S75" s="7"/>
      <c r="T75" s="7"/>
      <c r="U75" s="7"/>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row>
    <row r="76" spans="1:75" s="10" customFormat="1" ht="13.5">
      <c r="A76" s="20"/>
      <c r="B76" s="120"/>
      <c r="C76" s="7"/>
      <c r="D76" s="7"/>
      <c r="E76" s="7"/>
      <c r="F76" s="115"/>
      <c r="G76" s="7"/>
      <c r="H76" s="116"/>
      <c r="I76" s="122"/>
      <c r="J76" s="11"/>
      <c r="K76" s="7"/>
      <c r="L76" s="7"/>
      <c r="M76" s="7"/>
      <c r="N76" s="7"/>
      <c r="O76" s="7"/>
      <c r="P76" s="7"/>
      <c r="Q76" s="7"/>
      <c r="R76" s="7"/>
      <c r="S76" s="7"/>
      <c r="T76" s="7"/>
      <c r="U76" s="7"/>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row>
    <row r="77" spans="1:75" s="10" customFormat="1" ht="13.5">
      <c r="A77" s="20"/>
      <c r="B77" s="120"/>
      <c r="C77" s="7"/>
      <c r="D77" s="7"/>
      <c r="E77" s="175" t="s">
        <v>111</v>
      </c>
      <c r="F77" s="115"/>
      <c r="G77" s="9"/>
      <c r="H77" s="116"/>
      <c r="J77" s="11"/>
      <c r="K77" s="118"/>
      <c r="L77" s="7"/>
      <c r="M77" s="7"/>
      <c r="N77" s="7"/>
      <c r="O77" s="142"/>
      <c r="P77" s="7"/>
      <c r="Q77" s="7"/>
      <c r="R77" s="7"/>
      <c r="S77" s="7"/>
      <c r="T77" s="7"/>
      <c r="U77" s="7"/>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row>
    <row r="78" spans="5:75" s="10" customFormat="1" ht="11.25" customHeight="1">
      <c r="E78" s="11" t="s">
        <v>112</v>
      </c>
      <c r="J78" s="176">
        <f>J71+J72</f>
        <v>0.728</v>
      </c>
      <c r="K78" s="7"/>
      <c r="L78" s="7"/>
      <c r="M78" s="7"/>
      <c r="N78" s="7"/>
      <c r="O78" s="7"/>
      <c r="P78" s="7"/>
      <c r="Q78" s="7"/>
      <c r="R78" s="7"/>
      <c r="S78" s="7"/>
      <c r="T78" s="7"/>
      <c r="U78" s="7"/>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row>
    <row r="79" spans="5:75" s="133" customFormat="1" ht="11.25" customHeight="1">
      <c r="E79" s="11" t="s">
        <v>81</v>
      </c>
      <c r="F79" s="10"/>
      <c r="G79" s="10"/>
      <c r="H79" s="10"/>
      <c r="I79" s="10"/>
      <c r="J79" s="176">
        <f>J70</f>
        <v>0.10600000000000001</v>
      </c>
      <c r="K79" s="132"/>
      <c r="L79" s="132"/>
      <c r="M79" s="132"/>
      <c r="N79" s="132"/>
      <c r="O79" s="132"/>
      <c r="P79" s="132"/>
      <c r="Q79" s="132"/>
      <c r="R79" s="132"/>
      <c r="S79" s="132"/>
      <c r="T79" s="132"/>
      <c r="U79" s="132"/>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row>
    <row r="80" spans="5:21" s="50" customFormat="1" ht="11.25" customHeight="1">
      <c r="E80" s="11" t="s">
        <v>113</v>
      </c>
      <c r="F80" s="10"/>
      <c r="G80" s="10"/>
      <c r="H80" s="10"/>
      <c r="I80" s="10"/>
      <c r="J80" s="176">
        <f>J73+J74</f>
        <v>0.166</v>
      </c>
      <c r="K80" s="132"/>
      <c r="L80" s="132"/>
      <c r="M80" s="132"/>
      <c r="N80" s="132"/>
      <c r="O80" s="132"/>
      <c r="P80" s="132"/>
      <c r="Q80" s="132"/>
      <c r="R80" s="132"/>
      <c r="S80" s="132"/>
      <c r="T80" s="132"/>
      <c r="U80" s="132"/>
    </row>
    <row r="81" spans="10:21" s="50" customFormat="1" ht="11.25" customHeight="1">
      <c r="J81" s="176">
        <f>SUM(J78:J80)</f>
        <v>1</v>
      </c>
      <c r="K81" s="132"/>
      <c r="L81" s="132"/>
      <c r="M81" s="132"/>
      <c r="N81" s="132"/>
      <c r="O81" s="132"/>
      <c r="P81" s="132"/>
      <c r="Q81" s="132"/>
      <c r="R81" s="132"/>
      <c r="S81" s="132"/>
      <c r="T81" s="132"/>
      <c r="U81" s="132"/>
    </row>
    <row r="82" ht="11.25" customHeight="1"/>
    <row r="83" spans="1:9" ht="11.25" customHeight="1">
      <c r="A83" s="123" t="s">
        <v>83</v>
      </c>
      <c r="B83" s="123"/>
      <c r="C83" s="124" t="s">
        <v>28</v>
      </c>
      <c r="D83" s="125" t="s">
        <v>72</v>
      </c>
      <c r="E83" s="124" t="s">
        <v>82</v>
      </c>
      <c r="F83" s="126" t="s">
        <v>29</v>
      </c>
      <c r="H83" s="127" t="s">
        <v>104</v>
      </c>
      <c r="I83" s="10" t="s">
        <v>105</v>
      </c>
    </row>
    <row r="84" spans="1:9" ht="11.25" customHeight="1">
      <c r="A84" s="158" t="s">
        <v>0</v>
      </c>
      <c r="B84" s="159"/>
      <c r="C84" s="160">
        <f>E3</f>
        <v>30</v>
      </c>
      <c r="D84" s="161">
        <f>C84/$C$95</f>
        <v>0.11538461538461539</v>
      </c>
      <c r="E84" s="162">
        <f>F3</f>
        <v>0.05</v>
      </c>
      <c r="F84" s="163">
        <f>$F$89/$E$89*E84</f>
        <v>15</v>
      </c>
      <c r="G84" s="130"/>
      <c r="H84" s="128">
        <v>0.05</v>
      </c>
      <c r="I84" s="173">
        <f>E84-H84</f>
        <v>0</v>
      </c>
    </row>
    <row r="85" spans="1:9" ht="11.25" customHeight="1">
      <c r="A85" s="158" t="s">
        <v>9</v>
      </c>
      <c r="B85" s="158"/>
      <c r="C85" s="160">
        <f>E16</f>
        <v>55</v>
      </c>
      <c r="D85" s="161">
        <f>C85/$C$95</f>
        <v>0.21153846153846154</v>
      </c>
      <c r="E85" s="162">
        <f>F16</f>
        <v>0.15000000000000002</v>
      </c>
      <c r="F85" s="163">
        <f>$F$89/$E$89*E85</f>
        <v>45.00000000000001</v>
      </c>
      <c r="G85" s="130"/>
      <c r="H85" s="128">
        <v>0.15000000000000002</v>
      </c>
      <c r="I85" s="173">
        <f aca="true" t="shared" si="12" ref="I85:I94">E85-H85</f>
        <v>0</v>
      </c>
    </row>
    <row r="86" spans="1:21" s="50" customFormat="1" ht="11.25" customHeight="1">
      <c r="A86" s="158" t="s">
        <v>13</v>
      </c>
      <c r="B86" s="158"/>
      <c r="C86" s="160">
        <f>E27</f>
        <v>135</v>
      </c>
      <c r="D86" s="161">
        <f>C86/$C$95</f>
        <v>0.5192307692307693</v>
      </c>
      <c r="E86" s="162">
        <f>F27</f>
        <v>0.6300000000000001</v>
      </c>
      <c r="F86" s="163">
        <f>$F$89/$E$89*E86</f>
        <v>189.00000000000003</v>
      </c>
      <c r="G86" s="130"/>
      <c r="H86" s="128">
        <v>0.63</v>
      </c>
      <c r="I86" s="173">
        <f t="shared" si="12"/>
        <v>0</v>
      </c>
      <c r="J86" s="131"/>
      <c r="K86" s="132"/>
      <c r="L86" s="132"/>
      <c r="M86" s="132"/>
      <c r="N86" s="132"/>
      <c r="O86" s="132"/>
      <c r="P86" s="132"/>
      <c r="Q86" s="132"/>
      <c r="R86" s="132"/>
      <c r="S86" s="132"/>
      <c r="T86" s="132"/>
      <c r="U86" s="132"/>
    </row>
    <row r="87" spans="2:9" ht="11.25" customHeight="1">
      <c r="B87" s="120" t="s">
        <v>14</v>
      </c>
      <c r="C87" s="7">
        <f>E28</f>
        <v>45</v>
      </c>
      <c r="D87" s="134"/>
      <c r="E87" s="142">
        <f>F28</f>
        <v>0.15000000000000002</v>
      </c>
      <c r="F87" s="129">
        <f>$F$89/$E$89*E87</f>
        <v>45.00000000000001</v>
      </c>
      <c r="H87" s="134">
        <v>0.15000000000000002</v>
      </c>
      <c r="I87" s="173">
        <f t="shared" si="12"/>
        <v>0</v>
      </c>
    </row>
    <row r="88" spans="2:9" ht="11.25" customHeight="1" thickBot="1">
      <c r="B88" s="120" t="s">
        <v>16</v>
      </c>
      <c r="C88" s="7">
        <f>E35</f>
        <v>65</v>
      </c>
      <c r="D88" s="134"/>
      <c r="E88" s="142">
        <f>F35</f>
        <v>0.33000000000000007</v>
      </c>
      <c r="F88" s="129">
        <f>$F$89/$E$89*E88</f>
        <v>99.00000000000003</v>
      </c>
      <c r="H88" s="134">
        <v>0.33</v>
      </c>
      <c r="I88" s="173">
        <f t="shared" si="12"/>
        <v>0</v>
      </c>
    </row>
    <row r="89" spans="1:21" s="50" customFormat="1" ht="11.25" customHeight="1" thickBot="1">
      <c r="A89" s="20"/>
      <c r="B89" s="135" t="s">
        <v>92</v>
      </c>
      <c r="C89" s="136"/>
      <c r="D89" s="137"/>
      <c r="E89" s="143">
        <v>0.21</v>
      </c>
      <c r="F89" s="138">
        <v>63</v>
      </c>
      <c r="G89" s="9"/>
      <c r="H89" s="137">
        <v>0.21</v>
      </c>
      <c r="I89" s="173">
        <f t="shared" si="12"/>
        <v>0</v>
      </c>
      <c r="J89" s="131"/>
      <c r="K89" s="132"/>
      <c r="L89" s="132"/>
      <c r="M89" s="132"/>
      <c r="N89" s="132"/>
      <c r="O89" s="132"/>
      <c r="P89" s="132"/>
      <c r="Q89" s="132"/>
      <c r="R89" s="132"/>
      <c r="S89" s="132"/>
      <c r="T89" s="132"/>
      <c r="U89" s="132"/>
    </row>
    <row r="90" spans="1:21" s="50" customFormat="1" ht="11.25" customHeight="1">
      <c r="A90" s="20"/>
      <c r="B90" s="120" t="s">
        <v>18</v>
      </c>
      <c r="C90" s="7">
        <f>E45</f>
        <v>60</v>
      </c>
      <c r="D90" s="134"/>
      <c r="E90" s="142">
        <f>F45</f>
        <v>0.15000000000000002</v>
      </c>
      <c r="F90" s="129">
        <f>$F$89/$E$89*E90</f>
        <v>45.00000000000001</v>
      </c>
      <c r="G90" s="9"/>
      <c r="H90" s="134">
        <v>0.15000000000000002</v>
      </c>
      <c r="I90" s="173">
        <f t="shared" si="12"/>
        <v>0</v>
      </c>
      <c r="J90" s="131"/>
      <c r="K90" s="132"/>
      <c r="L90" s="132"/>
      <c r="M90" s="132"/>
      <c r="N90" s="132"/>
      <c r="O90" s="132"/>
      <c r="P90" s="132"/>
      <c r="Q90" s="132"/>
      <c r="R90" s="132"/>
      <c r="S90" s="132"/>
      <c r="T90" s="132"/>
      <c r="U90" s="132"/>
    </row>
    <row r="91" spans="1:9" ht="13.5">
      <c r="A91" s="158" t="s">
        <v>21</v>
      </c>
      <c r="B91" s="158"/>
      <c r="C91" s="160">
        <f>E53</f>
        <v>40</v>
      </c>
      <c r="D91" s="161">
        <f>C91/$C$95</f>
        <v>0.15384615384615385</v>
      </c>
      <c r="E91" s="162">
        <f>F53</f>
        <v>0.1</v>
      </c>
      <c r="F91" s="163">
        <f>$F$89/$E$89*E91</f>
        <v>30</v>
      </c>
      <c r="G91" s="130"/>
      <c r="H91" s="128">
        <v>0.1</v>
      </c>
      <c r="I91" s="173">
        <f t="shared" si="12"/>
        <v>0</v>
      </c>
    </row>
    <row r="92" spans="2:9" ht="13.5">
      <c r="B92" s="120" t="s">
        <v>22</v>
      </c>
      <c r="C92" s="7">
        <f>E54</f>
        <v>20</v>
      </c>
      <c r="D92" s="134"/>
      <c r="E92" s="142">
        <f>F54</f>
        <v>0.07</v>
      </c>
      <c r="F92" s="129">
        <f>$F$89/$E$89*E92</f>
        <v>21.000000000000004</v>
      </c>
      <c r="H92" s="134">
        <v>0.07</v>
      </c>
      <c r="I92" s="173">
        <f t="shared" si="12"/>
        <v>0</v>
      </c>
    </row>
    <row r="93" spans="2:9" ht="11.25" customHeight="1">
      <c r="B93" s="120" t="s">
        <v>25</v>
      </c>
      <c r="C93" s="7">
        <f>E62</f>
        <v>20</v>
      </c>
      <c r="D93" s="134"/>
      <c r="E93" s="142">
        <f>F62</f>
        <v>0.03</v>
      </c>
      <c r="F93" s="129">
        <f>$F$89/$E$89*E93</f>
        <v>9</v>
      </c>
      <c r="H93" s="134">
        <v>0.03</v>
      </c>
      <c r="I93" s="173">
        <f t="shared" si="12"/>
        <v>0</v>
      </c>
    </row>
    <row r="94" spans="1:9" ht="11.25" customHeight="1">
      <c r="A94" s="158" t="s">
        <v>81</v>
      </c>
      <c r="B94" s="158"/>
      <c r="C94" s="160"/>
      <c r="D94" s="161">
        <f>C94/$C$95</f>
        <v>0</v>
      </c>
      <c r="E94" s="164">
        <f>F66</f>
        <v>0.07</v>
      </c>
      <c r="F94" s="163">
        <f>$F$89/$E$89*E94</f>
        <v>21.000000000000004</v>
      </c>
      <c r="G94" s="130"/>
      <c r="H94" s="139">
        <v>0.07</v>
      </c>
      <c r="I94" s="173">
        <f t="shared" si="12"/>
        <v>0</v>
      </c>
    </row>
    <row r="95" spans="1:9" ht="11.25" customHeight="1">
      <c r="A95" s="123" t="s">
        <v>32</v>
      </c>
      <c r="B95" s="123"/>
      <c r="C95" s="124">
        <f>C84+C85+C86+C91</f>
        <v>260</v>
      </c>
      <c r="D95" s="140">
        <f>D84+D85+D86+D91+D94</f>
        <v>1</v>
      </c>
      <c r="E95" s="144">
        <f>E84+E85+E86+E91+E94</f>
        <v>1</v>
      </c>
      <c r="F95" s="141">
        <f>F84+F85+F86+F91+F94</f>
        <v>300</v>
      </c>
      <c r="G95" s="130"/>
      <c r="H95" s="174">
        <f>H84+H85+H86+H91+H94</f>
        <v>1</v>
      </c>
      <c r="I95" s="173">
        <f>E95-H95</f>
        <v>0</v>
      </c>
    </row>
    <row r="96" ht="11.25" customHeight="1"/>
    <row r="98" spans="2:9" ht="15.75" customHeight="1">
      <c r="B98" s="50" t="s">
        <v>106</v>
      </c>
      <c r="E98" s="156" t="s">
        <v>108</v>
      </c>
      <c r="H98" s="157" t="s">
        <v>107</v>
      </c>
      <c r="I98" s="10" t="s">
        <v>109</v>
      </c>
    </row>
    <row r="99" spans="2:8" ht="13.5">
      <c r="B99" s="120" t="str">
        <f>B17</f>
        <v>Prozess-Design</v>
      </c>
      <c r="C99" s="120"/>
      <c r="D99" s="120"/>
      <c r="E99" s="152">
        <f>F17</f>
        <v>0.04</v>
      </c>
      <c r="F99" s="154">
        <f>E99*100</f>
        <v>4</v>
      </c>
      <c r="G99" s="152"/>
      <c r="H99" s="154">
        <f>I17</f>
        <v>0</v>
      </c>
    </row>
    <row r="100" spans="2:9" ht="13.5">
      <c r="B100" s="120" t="str">
        <f>B18</f>
        <v>Dialog-Design</v>
      </c>
      <c r="C100" s="120"/>
      <c r="D100" s="120"/>
      <c r="E100" s="152">
        <f>F18</f>
        <v>0.03</v>
      </c>
      <c r="F100" s="154">
        <f>E100*100</f>
        <v>3</v>
      </c>
      <c r="G100" s="152"/>
      <c r="H100" s="154">
        <f>I18</f>
        <v>0</v>
      </c>
      <c r="I100" s="10">
        <v>7.5</v>
      </c>
    </row>
    <row r="101" spans="2:9" ht="13.5">
      <c r="B101" s="120" t="str">
        <f>B19</f>
        <v>Report-Design</v>
      </c>
      <c r="C101" s="120"/>
      <c r="D101" s="120"/>
      <c r="E101" s="152">
        <f>F19</f>
        <v>0.02</v>
      </c>
      <c r="F101" s="154">
        <f>E101*100</f>
        <v>2</v>
      </c>
      <c r="G101" s="152"/>
      <c r="H101" s="154">
        <f>I19</f>
        <v>0</v>
      </c>
      <c r="I101" s="10">
        <v>0.6</v>
      </c>
    </row>
    <row r="102" spans="2:9" ht="13.5">
      <c r="B102" s="120" t="str">
        <f>B29</f>
        <v>Referenzhandbuch</v>
      </c>
      <c r="C102" s="120"/>
      <c r="D102" s="120"/>
      <c r="E102" s="152">
        <f>F29</f>
        <v>0.085</v>
      </c>
      <c r="F102" s="154">
        <f>E102*100</f>
        <v>8.5</v>
      </c>
      <c r="G102" s="152"/>
      <c r="H102" s="154">
        <f>I29</f>
        <v>0</v>
      </c>
      <c r="I102" s="10">
        <v>20.2</v>
      </c>
    </row>
    <row r="103" spans="2:9" ht="13.5">
      <c r="B103" s="120" t="str">
        <f>B37</f>
        <v>Entwicklerversion</v>
      </c>
      <c r="C103" s="120"/>
      <c r="D103" s="120"/>
      <c r="E103" s="152">
        <f>F37</f>
        <v>0.21</v>
      </c>
      <c r="F103" s="154">
        <f>E103*100</f>
        <v>21</v>
      </c>
      <c r="G103" s="152"/>
      <c r="H103" s="154">
        <f>I37</f>
        <v>0</v>
      </c>
      <c r="I103" s="10">
        <v>68.4</v>
      </c>
    </row>
    <row r="104" spans="2:9" ht="13.5">
      <c r="B104" s="165" t="s">
        <v>110</v>
      </c>
      <c r="C104" s="166"/>
      <c r="D104" s="166"/>
      <c r="E104" s="177">
        <f>SUM(E99:E103)</f>
        <v>0.385</v>
      </c>
      <c r="F104" s="153"/>
      <c r="G104" s="153"/>
      <c r="H104" s="155">
        <f>SUM(H99:H103)</f>
        <v>0</v>
      </c>
      <c r="I104" s="155">
        <f>SUM(I99:I103)</f>
        <v>96.7</v>
      </c>
    </row>
    <row r="105" spans="2:9" ht="13.5">
      <c r="B105" s="120" t="str">
        <f>B46</f>
        <v>Testversion</v>
      </c>
      <c r="C105" s="120"/>
      <c r="D105" s="120"/>
      <c r="E105" s="152">
        <f>F38</f>
        <v>0.035</v>
      </c>
      <c r="F105" s="120"/>
      <c r="G105" s="120"/>
      <c r="H105" s="120"/>
      <c r="I105" s="120"/>
    </row>
    <row r="106" spans="2:9" ht="13.5">
      <c r="B106" s="120" t="str">
        <f>B55</f>
        <v>Pilotversion</v>
      </c>
      <c r="C106" s="120"/>
      <c r="D106" s="120"/>
      <c r="E106" s="152">
        <f>F39</f>
        <v>0.005</v>
      </c>
      <c r="F106" s="120"/>
      <c r="G106" s="120"/>
      <c r="H106" s="120"/>
      <c r="I106" s="120"/>
    </row>
    <row r="107" spans="2:9" ht="13.5">
      <c r="B107" s="120" t="str">
        <f>B63</f>
        <v>Optimierte Version</v>
      </c>
      <c r="C107" s="120"/>
      <c r="D107" s="120"/>
      <c r="E107" s="152">
        <f>F40</f>
        <v>0.033</v>
      </c>
      <c r="F107" s="120"/>
      <c r="G107" s="120"/>
      <c r="H107" s="120"/>
      <c r="I107" s="120"/>
    </row>
    <row r="108" spans="2:5" ht="13.5">
      <c r="B108" s="167" t="s">
        <v>32</v>
      </c>
      <c r="C108" s="168"/>
      <c r="D108" s="168"/>
      <c r="E108" s="169">
        <f>SUM(E104:E107)</f>
        <v>0.4580000000000001</v>
      </c>
    </row>
  </sheetData>
  <sheetProtection/>
  <conditionalFormatting sqref="K3:BJ67">
    <cfRule type="cellIs" priority="18" dxfId="2" operator="equal" stopIfTrue="1">
      <formula>"."</formula>
    </cfRule>
  </conditionalFormatting>
  <conditionalFormatting sqref="K62:BJ62 K53:BJ54 K45:BJ45 K35:BJ35 K27:BJ28 K16:BJ16 K3:BJ3">
    <cfRule type="cellIs" priority="17" dxfId="1" operator="equal" stopIfTrue="1">
      <formula>"."</formula>
    </cfRule>
  </conditionalFormatting>
  <conditionalFormatting sqref="J1 J3:J17 K1:BJ17 A18:BJ67 A1:I17">
    <cfRule type="cellIs" priority="16" dxfId="3" operator="equal" stopIfTrue="1">
      <formula>","</formula>
    </cfRule>
  </conditionalFormatting>
  <conditionalFormatting sqref="H4:H15">
    <cfRule type="dataBar" priority="8" dxfId="4">
      <dataBar>
        <cfvo type="min"/>
        <cfvo type="max"/>
        <color rgb="FF638EC6"/>
      </dataBar>
      <extLst>
        <ext xmlns:x14="http://schemas.microsoft.com/office/spreadsheetml/2009/9/main" uri="{B025F937-C7B1-47D3-B67F-A62EFF666E3E}">
          <x14:id>{89b0cb07-3e22-4327-98b6-c0754c3ee5d0}</x14:id>
        </ext>
      </extLst>
    </cfRule>
  </conditionalFormatting>
  <conditionalFormatting sqref="H46:H52">
    <cfRule type="dataBar" priority="3" dxfId="4">
      <dataBar>
        <cfvo type="min"/>
        <cfvo type="max"/>
        <color rgb="FF638EC6"/>
      </dataBar>
      <extLst>
        <ext xmlns:x14="http://schemas.microsoft.com/office/spreadsheetml/2009/9/main" uri="{B025F937-C7B1-47D3-B67F-A62EFF666E3E}">
          <x14:id>{ad6776c9-df60-4f73-9456-f1b77c319ebd}</x14:id>
        </ext>
      </extLst>
    </cfRule>
  </conditionalFormatting>
  <conditionalFormatting sqref="H63:H65">
    <cfRule type="dataBar" priority="1" dxfId="4">
      <dataBar>
        <cfvo type="min"/>
        <cfvo type="max"/>
        <color rgb="FF638EC6"/>
      </dataBar>
      <extLst>
        <ext xmlns:x14="http://schemas.microsoft.com/office/spreadsheetml/2009/9/main" uri="{B025F937-C7B1-47D3-B67F-A62EFF666E3E}">
          <x14:id>{489f3d17-7d58-45f0-bd72-ac856874c227}</x14:id>
        </ext>
      </extLst>
    </cfRule>
  </conditionalFormatting>
  <conditionalFormatting sqref="H17:H18 H20:H26">
    <cfRule type="dataBar" priority="26" dxfId="4">
      <dataBar>
        <cfvo type="min"/>
        <cfvo type="max"/>
        <color rgb="FF638EC6"/>
      </dataBar>
      <extLst>
        <ext xmlns:x14="http://schemas.microsoft.com/office/spreadsheetml/2009/9/main" uri="{B025F937-C7B1-47D3-B67F-A62EFF666E3E}">
          <x14:id>{925d6ba8-21a3-4ff9-81d6-ed2c0664e8c0}</x14:id>
        </ext>
      </extLst>
    </cfRule>
  </conditionalFormatting>
  <conditionalFormatting sqref="H29:H34 H19">
    <cfRule type="dataBar" priority="55" dxfId="4">
      <dataBar>
        <cfvo type="min"/>
        <cfvo type="max"/>
        <color rgb="FF638EC6"/>
      </dataBar>
      <extLst>
        <ext xmlns:x14="http://schemas.microsoft.com/office/spreadsheetml/2009/9/main" uri="{B025F937-C7B1-47D3-B67F-A62EFF666E3E}">
          <x14:id>{0d1464c3-44c9-4b66-8841-313a81881faa}</x14:id>
        </ext>
      </extLst>
    </cfRule>
  </conditionalFormatting>
  <conditionalFormatting sqref="J32:J43">
    <cfRule type="dataBar" priority="69" dxfId="4">
      <dataBar>
        <cfvo type="min"/>
        <cfvo type="max"/>
        <color rgb="FF638EC6"/>
      </dataBar>
      <extLst>
        <ext xmlns:x14="http://schemas.microsoft.com/office/spreadsheetml/2009/9/main" uri="{B025F937-C7B1-47D3-B67F-A62EFF666E3E}">
          <x14:id>{0bfea64e-ce81-4f68-bc28-e7e579b9a78e}</x14:id>
        </ext>
      </extLst>
    </cfRule>
  </conditionalFormatting>
  <conditionalFormatting sqref="H36:H44">
    <cfRule type="dataBar" priority="71" dxfId="4">
      <dataBar>
        <cfvo type="min"/>
        <cfvo type="max"/>
        <color rgb="FF638EC6"/>
      </dataBar>
      <extLst>
        <ext xmlns:x14="http://schemas.microsoft.com/office/spreadsheetml/2009/9/main" uri="{B025F937-C7B1-47D3-B67F-A62EFF666E3E}">
          <x14:id>{5678f19d-580e-4bf1-9139-6973592e5942}</x14:id>
        </ext>
      </extLst>
    </cfRule>
  </conditionalFormatting>
  <conditionalFormatting sqref="H55:H61">
    <cfRule type="dataBar" priority="90" dxfId="4">
      <dataBar>
        <cfvo type="min"/>
        <cfvo type="max"/>
        <color rgb="FF638EC6"/>
      </dataBar>
      <extLst>
        <ext xmlns:x14="http://schemas.microsoft.com/office/spreadsheetml/2009/9/main" uri="{B025F937-C7B1-47D3-B67F-A62EFF666E3E}">
          <x14:id>{f6c4bed1-f37e-452d-bb04-5072e14c0742}</x14:id>
        </ext>
      </extLst>
    </cfRule>
  </conditionalFormatting>
  <hyperlinks>
    <hyperlink ref="F1" r:id="rId1" display="Hilfe"/>
  </hyperlinks>
  <printOptions/>
  <pageMargins left="0.4724409448818898" right="0.2755905511811024" top="0.2" bottom="0.17" header="0.1968503937007874" footer="0.16"/>
  <pageSetup fitToHeight="1" fitToWidth="1" horizontalDpi="600" verticalDpi="600" orientation="landscape" paperSize="9" scale="69" r:id="rId5"/>
  <drawing r:id="rId4"/>
  <legacyDrawing r:id="rId3"/>
  <extLst>
    <ext xmlns:x14="http://schemas.microsoft.com/office/spreadsheetml/2009/9/main" uri="{78C0D931-6437-407d-A8EE-F0AAD7539E65}">
      <x14:conditionalFormattings>
        <x14:conditionalFormatting xmlns:xm="http://schemas.microsoft.com/office/excel/2006/main">
          <x14:cfRule type="dataBar" id="{89b0cb07-3e22-4327-98b6-c0754c3ee5d0}">
            <x14:dataBar minLength="0" maxLength="100" gradient="0">
              <x14:cfvo type="min"/>
              <x14:cfvo type="max"/>
              <x14:negativeFillColor rgb="FFFF0000"/>
              <x14:axisColor rgb="FF000000"/>
            </x14:dataBar>
            <x14:dxf>
              <border/>
            </x14:dxf>
          </x14:cfRule>
          <xm:sqref>H4:H15</xm:sqref>
        </x14:conditionalFormatting>
        <x14:conditionalFormatting xmlns:xm="http://schemas.microsoft.com/office/excel/2006/main">
          <x14:cfRule type="dataBar" id="{ad6776c9-df60-4f73-9456-f1b77c319ebd}">
            <x14:dataBar minLength="0" maxLength="100" gradient="0">
              <x14:cfvo type="min"/>
              <x14:cfvo type="max"/>
              <x14:negativeFillColor rgb="FFFF0000"/>
              <x14:axisColor rgb="FF000000"/>
            </x14:dataBar>
            <x14:dxf/>
          </x14:cfRule>
          <xm:sqref>H46:H52</xm:sqref>
        </x14:conditionalFormatting>
        <x14:conditionalFormatting xmlns:xm="http://schemas.microsoft.com/office/excel/2006/main">
          <x14:cfRule type="dataBar" id="{489f3d17-7d58-45f0-bd72-ac856874c227}">
            <x14:dataBar minLength="0" maxLength="100" gradient="0">
              <x14:cfvo type="min"/>
              <x14:cfvo type="max"/>
              <x14:negativeFillColor rgb="FFFF0000"/>
              <x14:axisColor rgb="FF000000"/>
            </x14:dataBar>
            <x14:dxf/>
          </x14:cfRule>
          <xm:sqref>H63:H65</xm:sqref>
        </x14:conditionalFormatting>
        <x14:conditionalFormatting xmlns:xm="http://schemas.microsoft.com/office/excel/2006/main">
          <x14:cfRule type="dataBar" id="{925d6ba8-21a3-4ff9-81d6-ed2c0664e8c0}">
            <x14:dataBar minLength="0" maxLength="100" gradient="0">
              <x14:cfvo type="min"/>
              <x14:cfvo type="max"/>
              <x14:negativeFillColor rgb="FFFF0000"/>
              <x14:axisColor rgb="FF000000"/>
            </x14:dataBar>
            <x14:dxf/>
          </x14:cfRule>
          <xm:sqref>H17:H18 H20:H26</xm:sqref>
        </x14:conditionalFormatting>
        <x14:conditionalFormatting xmlns:xm="http://schemas.microsoft.com/office/excel/2006/main">
          <x14:cfRule type="dataBar" id="{0d1464c3-44c9-4b66-8841-313a81881faa}">
            <x14:dataBar minLength="0" maxLength="100" gradient="0">
              <x14:cfvo type="min"/>
              <x14:cfvo type="max"/>
              <x14:negativeFillColor rgb="FFFF0000"/>
              <x14:axisColor rgb="FF000000"/>
            </x14:dataBar>
            <x14:dxf/>
          </x14:cfRule>
          <xm:sqref>H29:H34 H19</xm:sqref>
        </x14:conditionalFormatting>
        <x14:conditionalFormatting xmlns:xm="http://schemas.microsoft.com/office/excel/2006/main">
          <x14:cfRule type="dataBar" id="{0bfea64e-ce81-4f68-bc28-e7e579b9a78e}">
            <x14:dataBar minLength="0" maxLength="100" gradient="0">
              <x14:cfvo type="min"/>
              <x14:cfvo type="max"/>
              <x14:negativeFillColor rgb="FFFF0000"/>
              <x14:axisColor rgb="FF000000"/>
            </x14:dataBar>
            <x14:dxf/>
          </x14:cfRule>
          <xm:sqref>J32:J43</xm:sqref>
        </x14:conditionalFormatting>
        <x14:conditionalFormatting xmlns:xm="http://schemas.microsoft.com/office/excel/2006/main">
          <x14:cfRule type="dataBar" id="{5678f19d-580e-4bf1-9139-6973592e5942}">
            <x14:dataBar minLength="0" maxLength="100" gradient="0">
              <x14:cfvo type="min"/>
              <x14:cfvo type="max"/>
              <x14:negativeFillColor rgb="FFFF0000"/>
              <x14:axisColor rgb="FF000000"/>
            </x14:dataBar>
            <x14:dxf/>
          </x14:cfRule>
          <xm:sqref>H36:H44</xm:sqref>
        </x14:conditionalFormatting>
        <x14:conditionalFormatting xmlns:xm="http://schemas.microsoft.com/office/excel/2006/main">
          <x14:cfRule type="dataBar" id="{f6c4bed1-f37e-452d-bb04-5072e14c0742}">
            <x14:dataBar minLength="0" maxLength="100" gradient="0">
              <x14:cfvo type="min"/>
              <x14:cfvo type="max"/>
              <x14:negativeFillColor rgb="FFFF0000"/>
              <x14:axisColor rgb="FF000000"/>
            </x14:dataBar>
            <x14:dxf/>
          </x14:cfRule>
          <xm:sqref>H55:H61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Mathys &amp; Scheitlin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Projektvorlage</dc:title>
  <dc:subject>AdeNet/VM</dc:subject>
  <dc:creator>Scheitlin, Hans-Jörg</dc:creator>
  <cp:keywords/>
  <dc:description>Standardvorgaben betr. Aufwand und Zeit für ein Projekt gemäss AdeNet/VM</dc:description>
  <cp:lastModifiedBy>Hans-Jörg Scheitlin</cp:lastModifiedBy>
  <cp:lastPrinted>2008-10-12T10:43:13Z</cp:lastPrinted>
  <dcterms:created xsi:type="dcterms:W3CDTF">2008-04-28T21:01:23Z</dcterms:created>
  <dcterms:modified xsi:type="dcterms:W3CDTF">2009-06-28T09:32:57Z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854611049</vt:i4>
  </property>
  <property fmtid="{D5CDD505-2E9C-101B-9397-08002B2CF9AE}" pid="3" name="_EmailSubject">
    <vt:lpwstr>Modell-DB</vt:lpwstr>
  </property>
  <property fmtid="{D5CDD505-2E9C-101B-9397-08002B2CF9AE}" pid="4" name="_AuthorEmail">
    <vt:lpwstr>simon@seegroup.ch</vt:lpwstr>
  </property>
  <property fmtid="{D5CDD505-2E9C-101B-9397-08002B2CF9AE}" pid="5" name="_AuthorEmailDisplayName">
    <vt:lpwstr>Simon Moser, The SEE Group</vt:lpwstr>
  </property>
  <property fmtid="{D5CDD505-2E9C-101B-9397-08002B2CF9AE}" pid="6" name="_ReviewingToolsShownOnce">
    <vt:lpwstr/>
  </property>
</Properties>
</file>